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2120" windowHeight="7080"/>
  </bookViews>
  <sheets>
    <sheet name="Feuil1" sheetId="1" r:id="rId1"/>
    <sheet name="Reprog (en cours)" sheetId="4" state="hidden" r:id="rId2"/>
    <sheet name="Feuil2" sheetId="2" r:id="rId3"/>
    <sheet name="Feuil3" sheetId="3" r:id="rId4"/>
  </sheets>
  <definedNames>
    <definedName name="_xlnm.Print_Titles" localSheetId="0">Feuil1!$2:$2</definedName>
    <definedName name="Lancer_la_requête_à_partir_de_Excel_Files" localSheetId="0" hidden="1">Feuil1!$A$2:$BC$143</definedName>
    <definedName name="Lancer_la_requête_à_partir_de_Excel_Files" localSheetId="1" hidden="1">'Reprog (en cours)'!$A$1:$AS$40</definedName>
  </definedNames>
  <calcPr calcId="145621"/>
</workbook>
</file>

<file path=xl/calcChain.xml><?xml version="1.0" encoding="utf-8"?>
<calcChain xmlns="http://schemas.openxmlformats.org/spreadsheetml/2006/main">
  <c r="B144" i="1" l="1"/>
  <c r="C144" i="1"/>
  <c r="G144" i="1"/>
  <c r="H144" i="1"/>
  <c r="J144" i="1"/>
  <c r="V144" i="1"/>
  <c r="Y144" i="1"/>
  <c r="Z144" i="1"/>
  <c r="AA144" i="1"/>
  <c r="AB144" i="1"/>
  <c r="AD144" i="1"/>
  <c r="AE144" i="1"/>
  <c r="AF144" i="1"/>
  <c r="AG144" i="1"/>
  <c r="AH144" i="1"/>
  <c r="AI144" i="1"/>
  <c r="AJ144" i="1"/>
  <c r="AK144" i="1"/>
  <c r="AL144" i="1"/>
  <c r="AM144" i="1"/>
  <c r="AN144" i="1"/>
  <c r="AO144" i="1"/>
  <c r="AP144" i="1"/>
  <c r="AQ144" i="1"/>
  <c r="AR144" i="1"/>
  <c r="AS144" i="1"/>
  <c r="AT144" i="1"/>
  <c r="AU144" i="1"/>
  <c r="AV144" i="1"/>
  <c r="AW144" i="1"/>
  <c r="AX144" i="1"/>
  <c r="AY144" i="1"/>
  <c r="AZ144" i="1"/>
  <c r="BA144" i="1"/>
  <c r="U3" i="1"/>
  <c r="U4" i="1"/>
  <c r="U5" i="1"/>
  <c r="U6" i="1"/>
  <c r="U7" i="1"/>
  <c r="U8" i="1"/>
  <c r="U9" i="1"/>
  <c r="U10" i="1"/>
  <c r="U11" i="1"/>
  <c r="U12" i="1"/>
  <c r="U13" i="1"/>
  <c r="U14" i="1"/>
  <c r="U15" i="1"/>
  <c r="U16" i="1"/>
  <c r="U17" i="1"/>
  <c r="U18" i="1"/>
  <c r="U19" i="1"/>
  <c r="U20" i="1"/>
  <c r="U21" i="1"/>
  <c r="U22" i="1"/>
  <c r="U23" i="1"/>
  <c r="U24" i="1"/>
  <c r="U25" i="1"/>
  <c r="U26" i="1"/>
  <c r="U27" i="1"/>
  <c r="U28" i="1"/>
  <c r="U77" i="1"/>
  <c r="U78" i="1"/>
  <c r="U79" i="1"/>
  <c r="U80" i="1"/>
  <c r="U81" i="1"/>
  <c r="U29" i="1"/>
  <c r="U30" i="1"/>
  <c r="U31" i="1"/>
  <c r="U32" i="1"/>
  <c r="U33" i="1"/>
  <c r="U34" i="1"/>
  <c r="U35" i="1"/>
  <c r="U36" i="1"/>
  <c r="U37" i="1"/>
  <c r="U38" i="1"/>
  <c r="U39" i="1"/>
  <c r="U40" i="1"/>
  <c r="U41" i="1"/>
  <c r="U82" i="1"/>
  <c r="U83" i="1"/>
  <c r="U84" i="1"/>
  <c r="U85" i="1"/>
  <c r="U86" i="1"/>
  <c r="U87" i="1"/>
  <c r="U42" i="1"/>
  <c r="U43" i="1"/>
  <c r="U44" i="1"/>
  <c r="U45" i="1"/>
  <c r="U46" i="1"/>
  <c r="U47" i="1"/>
  <c r="U48" i="1"/>
  <c r="U49" i="1"/>
  <c r="U50" i="1"/>
  <c r="U51" i="1"/>
  <c r="U52" i="1"/>
  <c r="U53" i="1"/>
  <c r="U54" i="1"/>
  <c r="U55" i="1"/>
  <c r="U56" i="1"/>
  <c r="U57" i="1"/>
  <c r="U58" i="1"/>
  <c r="U59" i="1"/>
  <c r="U60" i="1"/>
  <c r="U61" i="1"/>
  <c r="U62" i="1"/>
  <c r="U63" i="1"/>
  <c r="U76" i="1"/>
  <c r="U88" i="1"/>
  <c r="U89" i="1"/>
  <c r="U90" i="1"/>
  <c r="U91" i="1"/>
  <c r="U92" i="1"/>
  <c r="U93" i="1"/>
  <c r="U94" i="1"/>
  <c r="U95" i="1"/>
  <c r="U96" i="1"/>
  <c r="U97" i="1"/>
  <c r="U98" i="1"/>
  <c r="U99" i="1"/>
  <c r="U100" i="1"/>
  <c r="U101" i="1"/>
  <c r="U102" i="1"/>
  <c r="U103" i="1"/>
  <c r="U104" i="1"/>
  <c r="U105" i="1"/>
  <c r="U106" i="1"/>
  <c r="U107" i="1"/>
  <c r="U108" i="1"/>
  <c r="U109" i="1"/>
  <c r="U64" i="1"/>
  <c r="U110" i="1"/>
  <c r="U65" i="1"/>
  <c r="U111" i="1"/>
  <c r="U112" i="1"/>
  <c r="U75" i="1"/>
  <c r="U113" i="1"/>
  <c r="U114" i="1"/>
  <c r="U115" i="1"/>
  <c r="U116" i="1"/>
  <c r="U66" i="1"/>
  <c r="U67" i="1"/>
  <c r="U68" i="1"/>
  <c r="U69" i="1"/>
  <c r="U70" i="1"/>
  <c r="U117" i="1"/>
  <c r="U118" i="1"/>
  <c r="U119" i="1"/>
  <c r="U120" i="1"/>
  <c r="U121" i="1"/>
  <c r="U122" i="1"/>
  <c r="U123" i="1"/>
  <c r="U124" i="1"/>
  <c r="U125" i="1"/>
  <c r="U126" i="1"/>
  <c r="U127" i="1"/>
  <c r="U128" i="1"/>
  <c r="U129" i="1"/>
  <c r="U130" i="1"/>
  <c r="U131" i="1"/>
  <c r="U132" i="1"/>
  <c r="U133" i="1"/>
  <c r="U134" i="1"/>
  <c r="U135" i="1"/>
  <c r="U136" i="1"/>
  <c r="U137" i="1"/>
  <c r="U138" i="1"/>
  <c r="U71" i="1"/>
  <c r="U72" i="1"/>
  <c r="U73" i="1"/>
  <c r="U74" i="1"/>
  <c r="U139" i="1"/>
  <c r="U140" i="1"/>
  <c r="U141" i="1"/>
  <c r="U142" i="1"/>
  <c r="U143" i="1"/>
  <c r="X3" i="1"/>
  <c r="X4" i="1"/>
  <c r="X5" i="1"/>
  <c r="X6" i="1"/>
  <c r="X7" i="1"/>
  <c r="X8" i="1"/>
  <c r="X9" i="1"/>
  <c r="X10" i="1"/>
  <c r="X11" i="1"/>
  <c r="X12" i="1"/>
  <c r="X13" i="1"/>
  <c r="X14" i="1"/>
  <c r="X15" i="1"/>
  <c r="X16" i="1"/>
  <c r="X17" i="1"/>
  <c r="X18" i="1"/>
  <c r="X19" i="1"/>
  <c r="X20" i="1"/>
  <c r="X21" i="1"/>
  <c r="X22" i="1"/>
  <c r="X23" i="1"/>
  <c r="X24" i="1"/>
  <c r="X25" i="1"/>
  <c r="X26" i="1"/>
  <c r="X27" i="1"/>
  <c r="X28" i="1"/>
  <c r="X77" i="1"/>
  <c r="X78" i="1"/>
  <c r="X79" i="1"/>
  <c r="X80" i="1"/>
  <c r="X81" i="1"/>
  <c r="X29" i="1"/>
  <c r="X30" i="1"/>
  <c r="X31" i="1"/>
  <c r="X32" i="1"/>
  <c r="X33" i="1"/>
  <c r="X34" i="1"/>
  <c r="X35" i="1"/>
  <c r="X36" i="1"/>
  <c r="X37" i="1"/>
  <c r="X38" i="1"/>
  <c r="X39" i="1"/>
  <c r="X40" i="1"/>
  <c r="X41" i="1"/>
  <c r="X82" i="1"/>
  <c r="X83" i="1"/>
  <c r="X84" i="1"/>
  <c r="X85" i="1"/>
  <c r="X86" i="1"/>
  <c r="X87" i="1"/>
  <c r="X42" i="1"/>
  <c r="X43" i="1"/>
  <c r="X44" i="1"/>
  <c r="X45" i="1"/>
  <c r="X46" i="1"/>
  <c r="X47" i="1"/>
  <c r="X48" i="1"/>
  <c r="X49" i="1"/>
  <c r="X50" i="1"/>
  <c r="X51" i="1"/>
  <c r="X52" i="1"/>
  <c r="X53" i="1"/>
  <c r="X54" i="1"/>
  <c r="X55" i="1"/>
  <c r="X56" i="1"/>
  <c r="X57" i="1"/>
  <c r="X58" i="1"/>
  <c r="X59" i="1"/>
  <c r="X60" i="1"/>
  <c r="X61" i="1"/>
  <c r="X62" i="1"/>
  <c r="X63" i="1"/>
  <c r="X76" i="1"/>
  <c r="X88" i="1"/>
  <c r="X89" i="1"/>
  <c r="X90" i="1"/>
  <c r="X91" i="1"/>
  <c r="X92" i="1"/>
  <c r="X93" i="1"/>
  <c r="X94" i="1"/>
  <c r="X95" i="1"/>
  <c r="X96" i="1"/>
  <c r="X97" i="1"/>
  <c r="X98" i="1"/>
  <c r="X99" i="1"/>
  <c r="X100" i="1"/>
  <c r="X101" i="1"/>
  <c r="X102" i="1"/>
  <c r="X103" i="1"/>
  <c r="X104" i="1"/>
  <c r="X105" i="1"/>
  <c r="X106" i="1"/>
  <c r="X107" i="1"/>
  <c r="X108" i="1"/>
  <c r="X109" i="1"/>
  <c r="X64" i="1"/>
  <c r="X110" i="1"/>
  <c r="X65" i="1"/>
  <c r="X111" i="1"/>
  <c r="X112" i="1"/>
  <c r="X75" i="1"/>
  <c r="X113" i="1"/>
  <c r="X114" i="1"/>
  <c r="X115" i="1"/>
  <c r="X116" i="1"/>
  <c r="X66" i="1"/>
  <c r="X67" i="1"/>
  <c r="X68" i="1"/>
  <c r="X69" i="1"/>
  <c r="X70" i="1"/>
  <c r="X117" i="1"/>
  <c r="X118" i="1"/>
  <c r="X119" i="1"/>
  <c r="X120" i="1"/>
  <c r="X121" i="1"/>
  <c r="X122" i="1"/>
  <c r="X123" i="1"/>
  <c r="X124" i="1"/>
  <c r="X125" i="1"/>
  <c r="X126" i="1"/>
  <c r="X127" i="1"/>
  <c r="X128" i="1"/>
  <c r="X129" i="1"/>
  <c r="X130" i="1"/>
  <c r="X131" i="1"/>
  <c r="X132" i="1"/>
  <c r="X133" i="1"/>
  <c r="X134" i="1"/>
  <c r="X135" i="1"/>
  <c r="X136" i="1"/>
  <c r="X137" i="1"/>
  <c r="X138" i="1"/>
  <c r="X71" i="1"/>
  <c r="X72" i="1"/>
  <c r="X73" i="1"/>
  <c r="X74" i="1"/>
  <c r="X139" i="1"/>
  <c r="X140" i="1"/>
  <c r="X141" i="1"/>
  <c r="X142" i="1"/>
  <c r="X143" i="1"/>
  <c r="AC3" i="1"/>
  <c r="AC4" i="1"/>
  <c r="AC5" i="1"/>
  <c r="AC6" i="1"/>
  <c r="AC7" i="1"/>
  <c r="AC8" i="1"/>
  <c r="AC9" i="1"/>
  <c r="AC10" i="1"/>
  <c r="AC11" i="1"/>
  <c r="AC12" i="1"/>
  <c r="AC13" i="1"/>
  <c r="AC14" i="1"/>
  <c r="AC15" i="1"/>
  <c r="AC16" i="1"/>
  <c r="AC17" i="1"/>
  <c r="AC18" i="1"/>
  <c r="AC19" i="1"/>
  <c r="AC20" i="1"/>
  <c r="AC21" i="1"/>
  <c r="AC22" i="1"/>
  <c r="AC23" i="1"/>
  <c r="AC24" i="1"/>
  <c r="AC25" i="1"/>
  <c r="AC26" i="1"/>
  <c r="AC27" i="1"/>
  <c r="AC28" i="1"/>
  <c r="AC77" i="1"/>
  <c r="AC78" i="1"/>
  <c r="AC79" i="1"/>
  <c r="AC80" i="1"/>
  <c r="AC81" i="1"/>
  <c r="AC29" i="1"/>
  <c r="AC30" i="1"/>
  <c r="AC31" i="1"/>
  <c r="AC32" i="1"/>
  <c r="AC33" i="1"/>
  <c r="AC34" i="1"/>
  <c r="AC35" i="1"/>
  <c r="AC36" i="1"/>
  <c r="AC37" i="1"/>
  <c r="AC38" i="1"/>
  <c r="AC39" i="1"/>
  <c r="AC40" i="1"/>
  <c r="AC41" i="1"/>
  <c r="AC82" i="1"/>
  <c r="AC83" i="1"/>
  <c r="AC84" i="1"/>
  <c r="AC85" i="1"/>
  <c r="AC86" i="1"/>
  <c r="AC87" i="1"/>
  <c r="AC42" i="1"/>
  <c r="AC43" i="1"/>
  <c r="AC44" i="1"/>
  <c r="AC45" i="1"/>
  <c r="AC46" i="1"/>
  <c r="AC47" i="1"/>
  <c r="AC48" i="1"/>
  <c r="AC49" i="1"/>
  <c r="AC50" i="1"/>
  <c r="AC51" i="1"/>
  <c r="AC52" i="1"/>
  <c r="AC53" i="1"/>
  <c r="AC54" i="1"/>
  <c r="AC55" i="1"/>
  <c r="AC56" i="1"/>
  <c r="AC57" i="1"/>
  <c r="AC58" i="1"/>
  <c r="AC59" i="1"/>
  <c r="AC60" i="1"/>
  <c r="AC61" i="1"/>
  <c r="AC62" i="1"/>
  <c r="AC63" i="1"/>
  <c r="AC76" i="1"/>
  <c r="AC88" i="1"/>
  <c r="AC89" i="1"/>
  <c r="AC90" i="1"/>
  <c r="AC91" i="1"/>
  <c r="AC92" i="1"/>
  <c r="AC93" i="1"/>
  <c r="AC94" i="1"/>
  <c r="AC95" i="1"/>
  <c r="AC96" i="1"/>
  <c r="AC97" i="1"/>
  <c r="AC98" i="1"/>
  <c r="AC99" i="1"/>
  <c r="AC100" i="1"/>
  <c r="AC101" i="1"/>
  <c r="AC102" i="1"/>
  <c r="AC103" i="1"/>
  <c r="AC104" i="1"/>
  <c r="AC105" i="1"/>
  <c r="AC106" i="1"/>
  <c r="AC107" i="1"/>
  <c r="AC108" i="1"/>
  <c r="AC109" i="1"/>
  <c r="AC64" i="1"/>
  <c r="AC110" i="1"/>
  <c r="AC65" i="1"/>
  <c r="AC111" i="1"/>
  <c r="AC112" i="1"/>
  <c r="AC75" i="1"/>
  <c r="AC113" i="1"/>
  <c r="AC114" i="1"/>
  <c r="AC115" i="1"/>
  <c r="AC116" i="1"/>
  <c r="AC66" i="1"/>
  <c r="AC67" i="1"/>
  <c r="AC68" i="1"/>
  <c r="AC69" i="1"/>
  <c r="AC70" i="1"/>
  <c r="AC117" i="1"/>
  <c r="AC118" i="1"/>
  <c r="AC119" i="1"/>
  <c r="AC120" i="1"/>
  <c r="AC121" i="1"/>
  <c r="AC122" i="1"/>
  <c r="AC123" i="1"/>
  <c r="AC124" i="1"/>
  <c r="AC125" i="1"/>
  <c r="AC126" i="1"/>
  <c r="AC127" i="1"/>
  <c r="AC128" i="1"/>
  <c r="AC129" i="1"/>
  <c r="AC130" i="1"/>
  <c r="AC131" i="1"/>
  <c r="AC132" i="1"/>
  <c r="AC133" i="1"/>
  <c r="AC134" i="1"/>
  <c r="AC135" i="1"/>
  <c r="AC136" i="1"/>
  <c r="AC137" i="1"/>
  <c r="AC138" i="1"/>
  <c r="AC71" i="1"/>
  <c r="AC72" i="1"/>
  <c r="AC73" i="1"/>
  <c r="AC74" i="1"/>
  <c r="AC139" i="1"/>
  <c r="AC140" i="1"/>
  <c r="AC141" i="1"/>
  <c r="AC142" i="1"/>
  <c r="AC143" i="1"/>
  <c r="R33" i="1" l="1"/>
  <c r="R128" i="1"/>
  <c r="Q128" i="1" s="1"/>
  <c r="R66" i="1"/>
  <c r="P66" i="1" s="1"/>
  <c r="T66" i="1" s="1"/>
  <c r="R104" i="1"/>
  <c r="R49" i="1"/>
  <c r="P49" i="1" s="1"/>
  <c r="T49" i="1" s="1"/>
  <c r="R17" i="1"/>
  <c r="Q17" i="1" s="1"/>
  <c r="R140" i="1"/>
  <c r="S140" i="1" s="1"/>
  <c r="R88" i="1"/>
  <c r="P88" i="1" s="1"/>
  <c r="T88" i="1" s="1"/>
  <c r="R109" i="1"/>
  <c r="R105" i="1"/>
  <c r="P105" i="1" s="1"/>
  <c r="T105" i="1" s="1"/>
  <c r="R101" i="1"/>
  <c r="S101" i="1" s="1"/>
  <c r="R97" i="1"/>
  <c r="R93" i="1"/>
  <c r="P93" i="1" s="1"/>
  <c r="T93" i="1" s="1"/>
  <c r="R84" i="1"/>
  <c r="Q84" i="1" s="1"/>
  <c r="R81" i="1"/>
  <c r="P81" i="1" s="1"/>
  <c r="T81" i="1" s="1"/>
  <c r="Q88" i="1"/>
  <c r="P33" i="1"/>
  <c r="T33" i="1" s="1"/>
  <c r="Q33" i="1"/>
  <c r="S33" i="1"/>
  <c r="Q104" i="1"/>
  <c r="P104" i="1"/>
  <c r="T104" i="1" s="1"/>
  <c r="S104" i="1"/>
  <c r="R141" i="1"/>
  <c r="R73" i="1"/>
  <c r="R137" i="1"/>
  <c r="R133" i="1"/>
  <c r="R129" i="1"/>
  <c r="R125" i="1"/>
  <c r="R121" i="1"/>
  <c r="R117" i="1"/>
  <c r="R67" i="1"/>
  <c r="R114" i="1"/>
  <c r="R111" i="1"/>
  <c r="P109" i="1"/>
  <c r="T109" i="1" s="1"/>
  <c r="Q109" i="1"/>
  <c r="S109" i="1"/>
  <c r="P97" i="1"/>
  <c r="T97" i="1" s="1"/>
  <c r="Q97" i="1"/>
  <c r="S97" i="1"/>
  <c r="Q93" i="1"/>
  <c r="S93" i="1"/>
  <c r="R72" i="1"/>
  <c r="R136" i="1"/>
  <c r="R132" i="1"/>
  <c r="R124" i="1"/>
  <c r="R120" i="1"/>
  <c r="R70" i="1"/>
  <c r="R113" i="1"/>
  <c r="R65" i="1"/>
  <c r="R108" i="1"/>
  <c r="R100" i="1"/>
  <c r="R96" i="1"/>
  <c r="R92" i="1"/>
  <c r="R61" i="1"/>
  <c r="R57" i="1"/>
  <c r="R53" i="1"/>
  <c r="R45" i="1"/>
  <c r="R87" i="1"/>
  <c r="R83" i="1"/>
  <c r="R39" i="1"/>
  <c r="R35" i="1"/>
  <c r="R31" i="1"/>
  <c r="R80" i="1"/>
  <c r="R28" i="1"/>
  <c r="R24" i="1"/>
  <c r="R20" i="1"/>
  <c r="R16" i="1"/>
  <c r="R12" i="1"/>
  <c r="R8" i="1"/>
  <c r="R4" i="1"/>
  <c r="R142" i="1"/>
  <c r="R74" i="1"/>
  <c r="R138" i="1"/>
  <c r="R134" i="1"/>
  <c r="R130" i="1"/>
  <c r="R126" i="1"/>
  <c r="R122" i="1"/>
  <c r="R118" i="1"/>
  <c r="R68" i="1"/>
  <c r="R115" i="1"/>
  <c r="R112" i="1"/>
  <c r="R64" i="1"/>
  <c r="R106" i="1"/>
  <c r="R102" i="1"/>
  <c r="R98" i="1"/>
  <c r="R94" i="1"/>
  <c r="R90" i="1"/>
  <c r="R43" i="1"/>
  <c r="R22" i="1"/>
  <c r="R6" i="1"/>
  <c r="R143" i="1"/>
  <c r="R139" i="1"/>
  <c r="R71" i="1"/>
  <c r="R135" i="1"/>
  <c r="R131" i="1"/>
  <c r="R127" i="1"/>
  <c r="R123" i="1"/>
  <c r="R119" i="1"/>
  <c r="R69" i="1"/>
  <c r="R116" i="1"/>
  <c r="R75" i="1"/>
  <c r="R110" i="1"/>
  <c r="R107" i="1"/>
  <c r="R103" i="1"/>
  <c r="R99" i="1"/>
  <c r="R95" i="1"/>
  <c r="R91" i="1"/>
  <c r="R76" i="1"/>
  <c r="R60" i="1"/>
  <c r="R56" i="1"/>
  <c r="R52" i="1"/>
  <c r="R48" i="1"/>
  <c r="R44" i="1"/>
  <c r="R86" i="1"/>
  <c r="R82" i="1"/>
  <c r="R38" i="1"/>
  <c r="R34" i="1"/>
  <c r="R30" i="1"/>
  <c r="R79" i="1"/>
  <c r="R27" i="1"/>
  <c r="R23" i="1"/>
  <c r="R19" i="1"/>
  <c r="R15" i="1"/>
  <c r="R11" i="1"/>
  <c r="R7" i="1"/>
  <c r="R3" i="1"/>
  <c r="R63" i="1"/>
  <c r="R59" i="1"/>
  <c r="R55" i="1"/>
  <c r="R51" i="1"/>
  <c r="R47" i="1"/>
  <c r="R85" i="1"/>
  <c r="R41" i="1"/>
  <c r="R37" i="1"/>
  <c r="R29" i="1"/>
  <c r="R78" i="1"/>
  <c r="R26" i="1"/>
  <c r="R18" i="1"/>
  <c r="R14" i="1"/>
  <c r="R10" i="1"/>
  <c r="R89" i="1"/>
  <c r="R62" i="1"/>
  <c r="R58" i="1"/>
  <c r="R54" i="1"/>
  <c r="R50" i="1"/>
  <c r="R46" i="1"/>
  <c r="R42" i="1"/>
  <c r="R40" i="1"/>
  <c r="R36" i="1"/>
  <c r="R32" i="1"/>
  <c r="R77" i="1"/>
  <c r="R25" i="1"/>
  <c r="R21" i="1"/>
  <c r="R13" i="1"/>
  <c r="R9" i="1"/>
  <c r="R5" i="1"/>
  <c r="S49" i="1" l="1"/>
  <c r="Q49" i="1"/>
  <c r="P84" i="1"/>
  <c r="T84" i="1" s="1"/>
  <c r="Q105" i="1"/>
  <c r="P17" i="1"/>
  <c r="T17" i="1" s="1"/>
  <c r="P128" i="1"/>
  <c r="T128" i="1" s="1"/>
  <c r="Q81" i="1"/>
  <c r="P101" i="1"/>
  <c r="T101" i="1" s="1"/>
  <c r="Q66" i="1"/>
  <c r="S84" i="1"/>
  <c r="S105" i="1"/>
  <c r="S17" i="1"/>
  <c r="S128" i="1"/>
  <c r="P140" i="1"/>
  <c r="T140" i="1" s="1"/>
  <c r="S66" i="1"/>
  <c r="S81" i="1"/>
  <c r="Q101" i="1"/>
  <c r="Q140" i="1"/>
  <c r="S88" i="1"/>
  <c r="P5" i="1"/>
  <c r="T5" i="1" s="1"/>
  <c r="Q5" i="1"/>
  <c r="S5" i="1"/>
  <c r="P10" i="1"/>
  <c r="T10" i="1" s="1"/>
  <c r="S10" i="1"/>
  <c r="Q10" i="1"/>
  <c r="Q11" i="1"/>
  <c r="P11" i="1"/>
  <c r="T11" i="1" s="1"/>
  <c r="S11" i="1"/>
  <c r="Q76" i="1"/>
  <c r="P76" i="1"/>
  <c r="T76" i="1" s="1"/>
  <c r="S76" i="1"/>
  <c r="P127" i="1"/>
  <c r="T127" i="1" s="1"/>
  <c r="Q127" i="1"/>
  <c r="S127" i="1"/>
  <c r="P115" i="1"/>
  <c r="T115" i="1" s="1"/>
  <c r="Q115" i="1"/>
  <c r="S115" i="1"/>
  <c r="Q35" i="1"/>
  <c r="P35" i="1"/>
  <c r="T35" i="1" s="1"/>
  <c r="S35" i="1"/>
  <c r="Q124" i="1"/>
  <c r="P124" i="1"/>
  <c r="T124" i="1" s="1"/>
  <c r="S124" i="1"/>
  <c r="P21" i="1"/>
  <c r="T21" i="1" s="1"/>
  <c r="Q21" i="1"/>
  <c r="S21" i="1"/>
  <c r="P36" i="1"/>
  <c r="T36" i="1" s="1"/>
  <c r="Q36" i="1"/>
  <c r="S36" i="1"/>
  <c r="P50" i="1"/>
  <c r="T50" i="1" s="1"/>
  <c r="Q50" i="1"/>
  <c r="S50" i="1"/>
  <c r="P89" i="1"/>
  <c r="T89" i="1" s="1"/>
  <c r="Q89" i="1"/>
  <c r="S89" i="1"/>
  <c r="P26" i="1"/>
  <c r="T26" i="1" s="1"/>
  <c r="S26" i="1"/>
  <c r="Q26" i="1"/>
  <c r="P41" i="1"/>
  <c r="T41" i="1" s="1"/>
  <c r="Q41" i="1"/>
  <c r="S41" i="1"/>
  <c r="P55" i="1"/>
  <c r="T55" i="1" s="1"/>
  <c r="Q55" i="1"/>
  <c r="S55" i="1"/>
  <c r="Q7" i="1"/>
  <c r="S7" i="1"/>
  <c r="P7" i="1"/>
  <c r="T7" i="1" s="1"/>
  <c r="Q23" i="1"/>
  <c r="S23" i="1"/>
  <c r="P23" i="1"/>
  <c r="T23" i="1" s="1"/>
  <c r="Q34" i="1"/>
  <c r="P34" i="1"/>
  <c r="T34" i="1" s="1"/>
  <c r="S34" i="1"/>
  <c r="Q44" i="1"/>
  <c r="P44" i="1"/>
  <c r="T44" i="1" s="1"/>
  <c r="S44" i="1"/>
  <c r="Q60" i="1"/>
  <c r="S60" i="1"/>
  <c r="P60" i="1"/>
  <c r="T60" i="1" s="1"/>
  <c r="Q99" i="1"/>
  <c r="S99" i="1"/>
  <c r="P99" i="1"/>
  <c r="T99" i="1" s="1"/>
  <c r="Q75" i="1"/>
  <c r="P75" i="1"/>
  <c r="T75" i="1" s="1"/>
  <c r="S75" i="1"/>
  <c r="Q123" i="1"/>
  <c r="P123" i="1"/>
  <c r="T123" i="1" s="1"/>
  <c r="S123" i="1"/>
  <c r="Q71" i="1"/>
  <c r="S71" i="1"/>
  <c r="P71" i="1"/>
  <c r="T71" i="1" s="1"/>
  <c r="P22" i="1"/>
  <c r="T22" i="1" s="1"/>
  <c r="Q22" i="1"/>
  <c r="S22" i="1"/>
  <c r="P98" i="1"/>
  <c r="T98" i="1" s="1"/>
  <c r="Q98" i="1"/>
  <c r="S98" i="1"/>
  <c r="P112" i="1"/>
  <c r="T112" i="1" s="1"/>
  <c r="Q112" i="1"/>
  <c r="S112" i="1"/>
  <c r="P122" i="1"/>
  <c r="T122" i="1" s="1"/>
  <c r="Q122" i="1"/>
  <c r="S122" i="1"/>
  <c r="P138" i="1"/>
  <c r="T138" i="1" s="1"/>
  <c r="Q138" i="1"/>
  <c r="S138" i="1"/>
  <c r="Q4" i="1"/>
  <c r="P4" i="1"/>
  <c r="T4" i="1" s="1"/>
  <c r="S4" i="1"/>
  <c r="Q20" i="1"/>
  <c r="P20" i="1"/>
  <c r="T20" i="1" s="1"/>
  <c r="S20" i="1"/>
  <c r="Q31" i="1"/>
  <c r="P31" i="1"/>
  <c r="T31" i="1" s="1"/>
  <c r="S31" i="1"/>
  <c r="Q87" i="1"/>
  <c r="P87" i="1"/>
  <c r="T87" i="1" s="1"/>
  <c r="S87" i="1"/>
  <c r="Q61" i="1"/>
  <c r="P61" i="1"/>
  <c r="T61" i="1" s="1"/>
  <c r="S61" i="1"/>
  <c r="Q108" i="1"/>
  <c r="P108" i="1"/>
  <c r="T108" i="1" s="1"/>
  <c r="S108" i="1"/>
  <c r="Q120" i="1"/>
  <c r="P120" i="1"/>
  <c r="T120" i="1" s="1"/>
  <c r="S120" i="1"/>
  <c r="Q72" i="1"/>
  <c r="P72" i="1"/>
  <c r="T72" i="1" s="1"/>
  <c r="S72" i="1"/>
  <c r="P117" i="1"/>
  <c r="T117" i="1" s="1"/>
  <c r="Q117" i="1"/>
  <c r="S117" i="1"/>
  <c r="P133" i="1"/>
  <c r="T133" i="1" s="1"/>
  <c r="Q133" i="1"/>
  <c r="S133" i="1"/>
  <c r="P25" i="1"/>
  <c r="T25" i="1" s="1"/>
  <c r="Q25" i="1"/>
  <c r="S25" i="1"/>
  <c r="P78" i="1"/>
  <c r="T78" i="1" s="1"/>
  <c r="Q78" i="1"/>
  <c r="S78" i="1"/>
  <c r="Q27" i="1"/>
  <c r="P27" i="1"/>
  <c r="T27" i="1" s="1"/>
  <c r="S27" i="1"/>
  <c r="Q103" i="1"/>
  <c r="P103" i="1"/>
  <c r="T103" i="1" s="1"/>
  <c r="S103" i="1"/>
  <c r="P43" i="1"/>
  <c r="T43" i="1" s="1"/>
  <c r="Q43" i="1"/>
  <c r="S43" i="1"/>
  <c r="P126" i="1"/>
  <c r="T126" i="1" s="1"/>
  <c r="Q126" i="1"/>
  <c r="S126" i="1"/>
  <c r="Q24" i="1"/>
  <c r="P24" i="1"/>
  <c r="T24" i="1" s="1"/>
  <c r="S24" i="1"/>
  <c r="Q65" i="1"/>
  <c r="P65" i="1"/>
  <c r="T65" i="1" s="1"/>
  <c r="S65" i="1"/>
  <c r="P121" i="1"/>
  <c r="T121" i="1" s="1"/>
  <c r="Q121" i="1"/>
  <c r="S121" i="1"/>
  <c r="P77" i="1"/>
  <c r="T77" i="1" s="1"/>
  <c r="Q77" i="1"/>
  <c r="S77" i="1"/>
  <c r="P14" i="1"/>
  <c r="T14" i="1" s="1"/>
  <c r="Q14" i="1"/>
  <c r="S14" i="1"/>
  <c r="P63" i="1"/>
  <c r="T63" i="1" s="1"/>
  <c r="S63" i="1"/>
  <c r="Q63" i="1"/>
  <c r="Q79" i="1"/>
  <c r="P79" i="1"/>
  <c r="T79" i="1" s="1"/>
  <c r="S79" i="1"/>
  <c r="Q52" i="1"/>
  <c r="P52" i="1"/>
  <c r="T52" i="1" s="1"/>
  <c r="S52" i="1"/>
  <c r="Q91" i="1"/>
  <c r="P91" i="1"/>
  <c r="T91" i="1" s="1"/>
  <c r="S91" i="1"/>
  <c r="Q107" i="1"/>
  <c r="P107" i="1"/>
  <c r="T107" i="1" s="1"/>
  <c r="S107" i="1"/>
  <c r="Q69" i="1"/>
  <c r="P69" i="1"/>
  <c r="T69" i="1" s="1"/>
  <c r="S69" i="1"/>
  <c r="Q131" i="1"/>
  <c r="P131" i="1"/>
  <c r="T131" i="1" s="1"/>
  <c r="S131" i="1"/>
  <c r="Q143" i="1"/>
  <c r="P143" i="1"/>
  <c r="T143" i="1" s="1"/>
  <c r="S143" i="1"/>
  <c r="P90" i="1"/>
  <c r="T90" i="1" s="1"/>
  <c r="Q90" i="1"/>
  <c r="S90" i="1"/>
  <c r="P106" i="1"/>
  <c r="T106" i="1" s="1"/>
  <c r="Q106" i="1"/>
  <c r="S106" i="1"/>
  <c r="P68" i="1"/>
  <c r="T68" i="1" s="1"/>
  <c r="S68" i="1"/>
  <c r="Q68" i="1"/>
  <c r="P130" i="1"/>
  <c r="T130" i="1" s="1"/>
  <c r="Q130" i="1"/>
  <c r="S130" i="1"/>
  <c r="P142" i="1"/>
  <c r="T142" i="1" s="1"/>
  <c r="Q142" i="1"/>
  <c r="S142" i="1"/>
  <c r="Q12" i="1"/>
  <c r="P12" i="1"/>
  <c r="T12" i="1" s="1"/>
  <c r="S12" i="1"/>
  <c r="Q28" i="1"/>
  <c r="P28" i="1"/>
  <c r="T28" i="1" s="1"/>
  <c r="S28" i="1"/>
  <c r="Q39" i="1"/>
  <c r="P39" i="1"/>
  <c r="T39" i="1" s="1"/>
  <c r="S39" i="1"/>
  <c r="Q53" i="1"/>
  <c r="P53" i="1"/>
  <c r="T53" i="1" s="1"/>
  <c r="S53" i="1"/>
  <c r="Q96" i="1"/>
  <c r="P96" i="1"/>
  <c r="T96" i="1" s="1"/>
  <c r="S96" i="1"/>
  <c r="Q113" i="1"/>
  <c r="P113" i="1"/>
  <c r="T113" i="1" s="1"/>
  <c r="S113" i="1"/>
  <c r="Q132" i="1"/>
  <c r="P132" i="1"/>
  <c r="T132" i="1" s="1"/>
  <c r="S132" i="1"/>
  <c r="P114" i="1"/>
  <c r="T114" i="1" s="1"/>
  <c r="Q114" i="1"/>
  <c r="S114" i="1"/>
  <c r="P125" i="1"/>
  <c r="T125" i="1" s="1"/>
  <c r="Q125" i="1"/>
  <c r="S125" i="1"/>
  <c r="P73" i="1"/>
  <c r="T73" i="1" s="1"/>
  <c r="S73" i="1"/>
  <c r="Q73" i="1"/>
  <c r="P40" i="1"/>
  <c r="T40" i="1" s="1"/>
  <c r="Q40" i="1"/>
  <c r="S40" i="1"/>
  <c r="P54" i="1"/>
  <c r="T54" i="1" s="1"/>
  <c r="Q54" i="1"/>
  <c r="S54" i="1"/>
  <c r="P85" i="1"/>
  <c r="T85" i="1" s="1"/>
  <c r="Q85" i="1"/>
  <c r="S85" i="1"/>
  <c r="P59" i="1"/>
  <c r="T59" i="1" s="1"/>
  <c r="Q59" i="1"/>
  <c r="S59" i="1"/>
  <c r="Q38" i="1"/>
  <c r="P38" i="1"/>
  <c r="T38" i="1" s="1"/>
  <c r="S38" i="1"/>
  <c r="Q48" i="1"/>
  <c r="P48" i="1"/>
  <c r="T48" i="1" s="1"/>
  <c r="S48" i="1"/>
  <c r="P116" i="1"/>
  <c r="T116" i="1" s="1"/>
  <c r="Q116" i="1"/>
  <c r="S116" i="1"/>
  <c r="P139" i="1"/>
  <c r="T139" i="1" s="1"/>
  <c r="Q139" i="1"/>
  <c r="S139" i="1"/>
  <c r="P102" i="1"/>
  <c r="T102" i="1" s="1"/>
  <c r="S102" i="1"/>
  <c r="Q102" i="1"/>
  <c r="P74" i="1"/>
  <c r="T74" i="1" s="1"/>
  <c r="Q74" i="1"/>
  <c r="S74" i="1"/>
  <c r="Q8" i="1"/>
  <c r="P8" i="1"/>
  <c r="T8" i="1" s="1"/>
  <c r="S8" i="1"/>
  <c r="Q45" i="1"/>
  <c r="P45" i="1"/>
  <c r="T45" i="1" s="1"/>
  <c r="S45" i="1"/>
  <c r="Q92" i="1"/>
  <c r="P92" i="1"/>
  <c r="T92" i="1" s="1"/>
  <c r="S92" i="1"/>
  <c r="P111" i="1"/>
  <c r="T111" i="1" s="1"/>
  <c r="Q111" i="1"/>
  <c r="S111" i="1"/>
  <c r="P137" i="1"/>
  <c r="T137" i="1" s="1"/>
  <c r="Q137" i="1"/>
  <c r="S137" i="1"/>
  <c r="P9" i="1"/>
  <c r="T9" i="1" s="1"/>
  <c r="Q9" i="1"/>
  <c r="S9" i="1"/>
  <c r="P42" i="1"/>
  <c r="T42" i="1" s="1"/>
  <c r="Q42" i="1"/>
  <c r="S42" i="1"/>
  <c r="P58" i="1"/>
  <c r="T58" i="1" s="1"/>
  <c r="Q58" i="1"/>
  <c r="S58" i="1"/>
  <c r="P29" i="1"/>
  <c r="T29" i="1" s="1"/>
  <c r="Q29" i="1"/>
  <c r="S29" i="1"/>
  <c r="P47" i="1"/>
  <c r="T47" i="1" s="1"/>
  <c r="S47" i="1"/>
  <c r="Q47" i="1"/>
  <c r="Q15" i="1"/>
  <c r="P15" i="1"/>
  <c r="T15" i="1" s="1"/>
  <c r="S15" i="1"/>
  <c r="Q82" i="1"/>
  <c r="P82" i="1"/>
  <c r="T82" i="1" s="1"/>
  <c r="S82" i="1"/>
  <c r="P13" i="1"/>
  <c r="T13" i="1" s="1"/>
  <c r="Q13" i="1"/>
  <c r="S13" i="1"/>
  <c r="P32" i="1"/>
  <c r="T32" i="1" s="1"/>
  <c r="Q32" i="1"/>
  <c r="S32" i="1"/>
  <c r="P46" i="1"/>
  <c r="T46" i="1" s="1"/>
  <c r="Q46" i="1"/>
  <c r="S46" i="1"/>
  <c r="P62" i="1"/>
  <c r="T62" i="1" s="1"/>
  <c r="Q62" i="1"/>
  <c r="S62" i="1"/>
  <c r="P18" i="1"/>
  <c r="T18" i="1" s="1"/>
  <c r="Q18" i="1"/>
  <c r="S18" i="1"/>
  <c r="P37" i="1"/>
  <c r="T37" i="1" s="1"/>
  <c r="S37" i="1"/>
  <c r="Q37" i="1"/>
  <c r="P51" i="1"/>
  <c r="T51" i="1" s="1"/>
  <c r="Q51" i="1"/>
  <c r="S51" i="1"/>
  <c r="Q3" i="1"/>
  <c r="P3" i="1"/>
  <c r="T3" i="1" s="1"/>
  <c r="S3" i="1"/>
  <c r="Q19" i="1"/>
  <c r="P19" i="1"/>
  <c r="T19" i="1" s="1"/>
  <c r="S19" i="1"/>
  <c r="Q30" i="1"/>
  <c r="P30" i="1"/>
  <c r="T30" i="1" s="1"/>
  <c r="S30" i="1"/>
  <c r="Q86" i="1"/>
  <c r="P86" i="1"/>
  <c r="T86" i="1" s="1"/>
  <c r="S86" i="1"/>
  <c r="Q56" i="1"/>
  <c r="P56" i="1"/>
  <c r="T56" i="1" s="1"/>
  <c r="S56" i="1"/>
  <c r="Q95" i="1"/>
  <c r="P95" i="1"/>
  <c r="T95" i="1" s="1"/>
  <c r="S95" i="1"/>
  <c r="Q110" i="1"/>
  <c r="P110" i="1"/>
  <c r="T110" i="1" s="1"/>
  <c r="S110" i="1"/>
  <c r="P119" i="1"/>
  <c r="T119" i="1" s="1"/>
  <c r="S119" i="1"/>
  <c r="Q119" i="1"/>
  <c r="P135" i="1"/>
  <c r="T135" i="1" s="1"/>
  <c r="S135" i="1"/>
  <c r="Q135" i="1"/>
  <c r="P6" i="1"/>
  <c r="T6" i="1" s="1"/>
  <c r="Q6" i="1"/>
  <c r="S6" i="1"/>
  <c r="P94" i="1"/>
  <c r="T94" i="1" s="1"/>
  <c r="Q94" i="1"/>
  <c r="S94" i="1"/>
  <c r="P64" i="1"/>
  <c r="T64" i="1" s="1"/>
  <c r="Q64" i="1"/>
  <c r="S64" i="1"/>
  <c r="P118" i="1"/>
  <c r="T118" i="1" s="1"/>
  <c r="Q118" i="1"/>
  <c r="S118" i="1"/>
  <c r="P134" i="1"/>
  <c r="T134" i="1" s="1"/>
  <c r="Q134" i="1"/>
  <c r="S134" i="1"/>
  <c r="Q16" i="1"/>
  <c r="P16" i="1"/>
  <c r="T16" i="1" s="1"/>
  <c r="S16" i="1"/>
  <c r="Q80" i="1"/>
  <c r="P80" i="1"/>
  <c r="T80" i="1" s="1"/>
  <c r="S80" i="1"/>
  <c r="Q83" i="1"/>
  <c r="P83" i="1"/>
  <c r="T83" i="1" s="1"/>
  <c r="S83" i="1"/>
  <c r="Q57" i="1"/>
  <c r="P57" i="1"/>
  <c r="T57" i="1" s="1"/>
  <c r="S57" i="1"/>
  <c r="Q100" i="1"/>
  <c r="P100" i="1"/>
  <c r="T100" i="1" s="1"/>
  <c r="S100" i="1"/>
  <c r="Q70" i="1"/>
  <c r="P70" i="1"/>
  <c r="T70" i="1" s="1"/>
  <c r="S70" i="1"/>
  <c r="Q136" i="1"/>
  <c r="P136" i="1"/>
  <c r="T136" i="1" s="1"/>
  <c r="S136" i="1"/>
  <c r="P67" i="1"/>
  <c r="T67" i="1" s="1"/>
  <c r="Q67" i="1"/>
  <c r="S67" i="1"/>
  <c r="P129" i="1"/>
  <c r="T129" i="1" s="1"/>
  <c r="Q129" i="1"/>
  <c r="S129" i="1"/>
  <c r="P141" i="1"/>
  <c r="T141" i="1" s="1"/>
  <c r="Q141" i="1"/>
  <c r="S141" i="1"/>
  <c r="C41" i="4" l="1"/>
  <c r="F41" i="4"/>
  <c r="H2" i="4"/>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M2" i="4"/>
  <c r="K2" i="4" s="1"/>
  <c r="M3" i="4"/>
  <c r="K3" i="4" s="1"/>
  <c r="M4" i="4"/>
  <c r="M5" i="4"/>
  <c r="M6" i="4"/>
  <c r="K6" i="4" s="1"/>
  <c r="M7" i="4"/>
  <c r="K7" i="4" s="1"/>
  <c r="M8" i="4"/>
  <c r="M9" i="4"/>
  <c r="M10" i="4"/>
  <c r="K10" i="4" s="1"/>
  <c r="M11" i="4"/>
  <c r="K11" i="4" s="1"/>
  <c r="M12" i="4"/>
  <c r="M13" i="4"/>
  <c r="M14" i="4"/>
  <c r="K14" i="4" s="1"/>
  <c r="M15" i="4"/>
  <c r="K15" i="4" s="1"/>
  <c r="M16" i="4"/>
  <c r="M17" i="4"/>
  <c r="M18" i="4"/>
  <c r="K18" i="4" s="1"/>
  <c r="M19" i="4"/>
  <c r="K19" i="4" s="1"/>
  <c r="M20" i="4"/>
  <c r="M21" i="4"/>
  <c r="M22" i="4"/>
  <c r="K22" i="4" s="1"/>
  <c r="M23" i="4"/>
  <c r="K23" i="4" s="1"/>
  <c r="M24" i="4"/>
  <c r="M25" i="4"/>
  <c r="M26" i="4"/>
  <c r="K26" i="4" s="1"/>
  <c r="M27" i="4"/>
  <c r="K27" i="4" s="1"/>
  <c r="M28" i="4"/>
  <c r="M29" i="4"/>
  <c r="M30" i="4"/>
  <c r="K30" i="4" s="1"/>
  <c r="M31" i="4"/>
  <c r="K31" i="4" s="1"/>
  <c r="M32" i="4"/>
  <c r="M33" i="4"/>
  <c r="M34" i="4"/>
  <c r="K34" i="4" s="1"/>
  <c r="M35" i="4"/>
  <c r="K35" i="4" s="1"/>
  <c r="M36" i="4"/>
  <c r="M37" i="4"/>
  <c r="M38" i="4"/>
  <c r="K38" i="4" s="1"/>
  <c r="M39" i="4"/>
  <c r="K39" i="4" s="1"/>
  <c r="M40" i="4"/>
  <c r="P2" i="4"/>
  <c r="P3" i="4"/>
  <c r="P4" i="4"/>
  <c r="P5" i="4"/>
  <c r="P6" i="4"/>
  <c r="P7" i="4"/>
  <c r="P8" i="4"/>
  <c r="P9" i="4"/>
  <c r="P10" i="4"/>
  <c r="P11" i="4"/>
  <c r="P12" i="4"/>
  <c r="P13" i="4"/>
  <c r="P14" i="4"/>
  <c r="P15" i="4"/>
  <c r="P16" i="4"/>
  <c r="P17" i="4"/>
  <c r="P18" i="4"/>
  <c r="P19" i="4"/>
  <c r="P20" i="4"/>
  <c r="P21" i="4"/>
  <c r="P22" i="4"/>
  <c r="P23" i="4"/>
  <c r="P24" i="4"/>
  <c r="P25" i="4"/>
  <c r="P26" i="4"/>
  <c r="P27" i="4"/>
  <c r="P28" i="4"/>
  <c r="P29" i="4"/>
  <c r="P30" i="4"/>
  <c r="P31" i="4"/>
  <c r="P32" i="4"/>
  <c r="P33" i="4"/>
  <c r="P34" i="4"/>
  <c r="P35" i="4"/>
  <c r="P36" i="4"/>
  <c r="P37" i="4"/>
  <c r="P38" i="4"/>
  <c r="P39" i="4"/>
  <c r="P40" i="4"/>
  <c r="U2" i="4"/>
  <c r="U3" i="4"/>
  <c r="U4" i="4"/>
  <c r="U5" i="4"/>
  <c r="U6" i="4"/>
  <c r="U7" i="4"/>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K40" i="4" l="1"/>
  <c r="K32" i="4"/>
  <c r="I32" i="4" s="1"/>
  <c r="J32" i="4" s="1"/>
  <c r="K24" i="4"/>
  <c r="K16" i="4"/>
  <c r="I16" i="4" s="1"/>
  <c r="J16" i="4" s="1"/>
  <c r="K4" i="4"/>
  <c r="K36" i="4"/>
  <c r="I36" i="4" s="1"/>
  <c r="J36" i="4" s="1"/>
  <c r="K28" i="4"/>
  <c r="K20" i="4"/>
  <c r="I20" i="4" s="1"/>
  <c r="J20" i="4" s="1"/>
  <c r="K12" i="4"/>
  <c r="K8" i="4"/>
  <c r="K41" i="4" s="1"/>
  <c r="K37" i="4"/>
  <c r="K33" i="4"/>
  <c r="I33" i="4" s="1"/>
  <c r="J33" i="4" s="1"/>
  <c r="K29" i="4"/>
  <c r="K25" i="4"/>
  <c r="L25" i="4" s="1"/>
  <c r="K21" i="4"/>
  <c r="K17" i="4"/>
  <c r="I17" i="4" s="1"/>
  <c r="J17" i="4" s="1"/>
  <c r="K13" i="4"/>
  <c r="K9" i="4"/>
  <c r="L9" i="4" s="1"/>
  <c r="K5" i="4"/>
  <c r="I35" i="4"/>
  <c r="J35" i="4" s="1"/>
  <c r="L35" i="4"/>
  <c r="I27" i="4"/>
  <c r="J27" i="4" s="1"/>
  <c r="L27" i="4"/>
  <c r="I19" i="4"/>
  <c r="J19" i="4" s="1"/>
  <c r="L19" i="4"/>
  <c r="I11" i="4"/>
  <c r="J11" i="4" s="1"/>
  <c r="L11" i="4"/>
  <c r="I3" i="4"/>
  <c r="J3" i="4" s="1"/>
  <c r="L3" i="4"/>
  <c r="L40" i="4"/>
  <c r="I40" i="4"/>
  <c r="J40" i="4" s="1"/>
  <c r="L32" i="4"/>
  <c r="L24" i="4"/>
  <c r="I24" i="4"/>
  <c r="J24" i="4" s="1"/>
  <c r="L16" i="4"/>
  <c r="L8" i="4"/>
  <c r="I34" i="4"/>
  <c r="J34" i="4" s="1"/>
  <c r="L34" i="4"/>
  <c r="I26" i="4"/>
  <c r="J26" i="4" s="1"/>
  <c r="L26" i="4"/>
  <c r="I18" i="4"/>
  <c r="J18" i="4" s="1"/>
  <c r="L18" i="4"/>
  <c r="I14" i="4"/>
  <c r="J14" i="4" s="1"/>
  <c r="L14" i="4"/>
  <c r="I6" i="4"/>
  <c r="J6" i="4" s="1"/>
  <c r="L6" i="4"/>
  <c r="I25" i="4"/>
  <c r="J25" i="4" s="1"/>
  <c r="I9" i="4"/>
  <c r="J9" i="4" s="1"/>
  <c r="I39" i="4"/>
  <c r="J39" i="4" s="1"/>
  <c r="L39" i="4"/>
  <c r="I31" i="4"/>
  <c r="J31" i="4" s="1"/>
  <c r="L31" i="4"/>
  <c r="I23" i="4"/>
  <c r="J23" i="4" s="1"/>
  <c r="L23" i="4"/>
  <c r="I15" i="4"/>
  <c r="J15" i="4" s="1"/>
  <c r="L15" i="4"/>
  <c r="I7" i="4"/>
  <c r="J7" i="4" s="1"/>
  <c r="L7" i="4"/>
  <c r="L36" i="4"/>
  <c r="L28" i="4"/>
  <c r="I28" i="4"/>
  <c r="J28" i="4" s="1"/>
  <c r="L20" i="4"/>
  <c r="L12" i="4"/>
  <c r="I12" i="4"/>
  <c r="J12" i="4" s="1"/>
  <c r="L4" i="4"/>
  <c r="I4" i="4"/>
  <c r="J4" i="4" s="1"/>
  <c r="I38" i="4"/>
  <c r="J38" i="4" s="1"/>
  <c r="L38" i="4"/>
  <c r="I30" i="4"/>
  <c r="J30" i="4" s="1"/>
  <c r="L30" i="4"/>
  <c r="I22" i="4"/>
  <c r="J22" i="4" s="1"/>
  <c r="L22" i="4"/>
  <c r="I10" i="4"/>
  <c r="J10" i="4" s="1"/>
  <c r="L10" i="4"/>
  <c r="I2" i="4"/>
  <c r="J2" i="4" s="1"/>
  <c r="L2" i="4"/>
  <c r="I37" i="4"/>
  <c r="J37" i="4" s="1"/>
  <c r="L37" i="4"/>
  <c r="I29" i="4"/>
  <c r="J29" i="4" s="1"/>
  <c r="L29" i="4"/>
  <c r="I21" i="4"/>
  <c r="J21" i="4" s="1"/>
  <c r="L21" i="4"/>
  <c r="I13" i="4"/>
  <c r="J13" i="4" s="1"/>
  <c r="L13" i="4"/>
  <c r="I5" i="4"/>
  <c r="J5" i="4" s="1"/>
  <c r="L5" i="4"/>
  <c r="H41" i="4"/>
  <c r="U41" i="4"/>
  <c r="P41" i="4"/>
  <c r="M41" i="4"/>
  <c r="U144" i="1"/>
  <c r="X144" i="1"/>
  <c r="AC144" i="1"/>
  <c r="L17" i="4" l="1"/>
  <c r="L33" i="4"/>
  <c r="I8" i="4"/>
  <c r="J8" i="4" s="1"/>
  <c r="I41" i="4"/>
  <c r="J41" i="4"/>
  <c r="R144" i="1"/>
  <c r="T144" i="1" l="1"/>
  <c r="P144" i="1"/>
</calcChain>
</file>

<file path=xl/connections.xml><?xml version="1.0" encoding="utf-8"?>
<connections xmlns="http://schemas.openxmlformats.org/spreadsheetml/2006/main">
  <connection id="1" name="Lancer la requête à partir de Excel Files" type="1" refreshedVersion="4" background="1" saveData="1">
    <dbPr connection="DSN=Excel Files;DBQ=P:\GIP Massif\AUT_GEST\Suivi - Pilotage\Tableaux bord\Base dossiers déposés.xlsm;DefaultDir=P:\GIP Massif\AUT_GEST\Suivi - Pilotage\Tableaux bord;DriverId=1046;MaxBufferSize=2048;PageTimeout=5;" command="SELECT `'Depot projet$'`.Programme, `'Depot projet$'`.ID_Synergie, `'Depot projet$'`.Nom_MO, `'Depot projet$'`.Intitule_Operation, `'Depot projet$'`.`Coût total déposé`, `'Depot projet$'`.`Aide Publique demandée`, `'Depot projet$'`.Total_Etat_FN2, `'Depot projet$'`.FNADT_FN2, `'Depot projet$'`.AgricultureFN2, `'Depot projet$'`.Total_Regions_FN2, `'Depot projet$'`.AURA_FN2, `'Depot projet$'`.BFC_FN2, `'Depot projet$'`.ALPC_FN2, `'Depot projet$'`.LRMP_FN2, `'Depot projet$'`.Total_Dpts_FN2, `'Depot projet$'`.`03_FN2`, `'Depot projet$'`.`07_FN2`, `'Depot projet$'`.`11_FN2`, `'Depot projet$'`.`12_FN2`, `'Depot projet$'`.`15_FN2`, `'Depot projet$'`.`19_FN2`, `'Depot projet$'`.`21_FN2`, `'Depot projet$'`.`23_FN2`, `'Depot projet$'`.`30_FN2`, `'Depot projet$'`.`34_FN2`, `'Depot projet$'`.`42_FN2`, `'Depot projet$'`.`43_FN2`, `'Depot projet$'`.`46_FN2`, `'Depot projet$'`.`48_FN2`, `'Depot projet$'`.`58_FN2`, `'Depot projet$'`.`63_FN2`, `'Depot projet$'`.`69_FN2`, `'Depot projet$'`.`71_FN2`, `'Depot projet$'`.`81_FN2`, `'Depot projet$'`.`82_FN2`, `'Depot projet$'`.`87_FN2`, `'Depot projet$'`.`89_FN2`, `'Depot projet$'`.`Autre Public2`, `'Depot projet$'`.UE2 AS 'Prévisionnel FEDER', `'Depot projet$'`.`Avis Cprog` AS 'Avis Cprog précédent', `'Depot projet$'`.`ID_dossier GIP`, `'Depot projet$'`.`Dde cofi Etat`, `'Depot projet$'`.`Dde cofi Régions`, `'Depot projet$'`.`Dde cofi Dpt`, `'Depot projet$'`.`Date ARC`, `'Depot projet$'`.`FEDER Demandé`, `'Depot projet$'`.`Taux Aide publique`, `'Depot projet$'`.`Taux FEDER`, `'Depot projet$'`.`Date début operation`, `'Depot projet$'`.Thematique_x000d__x000a_FROM `'Depot projet$'` `'Depot projet$'`_x000d__x000a_WHERE (`'Depot projet$'`.`ODJ Prog`='O')"/>
  </connection>
  <connection id="2" name="Reprog" type="1" refreshedVersion="4" background="1" saveData="1">
    <dbPr connection="DSN=Excel Files;DBQ=P:\GIP Massif\AUT_GEST\Suivi - Pilotage\Tableaux bord\Base dossiers déposés.xlsm;DefaultDir=P:\GIP Massif\AUT_GEST\Suivi - Pilotage\Tableaux bord;DriverId=1046;MaxBufferSize=2048;PageTimeout=5;" command="SELECT `'Depot projet$'`.Programme, `'Depot projet$'`.ID_Synergie, `'Depot projet$'`.Nom_MO, `'Depot projet$'`.Intitule_Operation, `'Depot projet$'`.`Coût total déposé`, `'Depot projet$'`.`Aide Publique demandée`, `'Depot projet$'`.Total_Etat_FN2 AS 'Etat', `'Depot projet$'`.FNADT_FN2 AS 'FNADT', `'Depot projet$'`.AgricultureFN2 AS 'Agriculture', `'Depot projet$'`.Total_Regions_FN2 AS 'Régions', `'Depot projet$'`.AURA_FN2 AS 'AURA', `'Depot projet$'`.BFC_FN2 AS 'BFC', `'Depot projet$'`.ALPC_FN2 AS 'ALPC', `'Depot projet$'`.LRMP_FN2 AS 'LRMP', `'Depot projet$'`.Total_Dpts_FN2 AS 'Dpts', `'Depot projet$'`.`03_FN2` AS '03', `'Depot projet$'`.`07_FN2` AS '07', `'Depot projet$'`.`11_FN2` AS '11', `'Depot projet$'`.`12_FN2` AS '12', `'Depot projet$'`.`15_FN2` AS '15', `'Depot projet$'`.`19_FN2` AS '19', `'Depot projet$'`.`21_FN2` AS '21', `'Depot projet$'`.`23_FN2` AS '23', `'Depot projet$'`.`30_FN2` AS '30', `'Depot projet$'`.`34_FN2` AS '34', `'Depot projet$'`.`42_FN2` AS '42', `'Depot projet$'`.`43_FN2` AS '43', `'Depot projet$'`.`46_FN2` AS '46', `'Depot projet$'`.`48_FN2` AS '48', `'Depot projet$'`.`58_FN2` AS '58', `'Depot projet$'`.`63_FN2` AS '63', `'Depot projet$'`.`69_FN2` AS '69', `'Depot projet$'`.`71_FN2` AS '71', `'Depot projet$'`.`81_FN2` AS '81', `'Depot projet$'`.`82_FN2` AS '82', `'Depot projet$'`.`87_FN2` AS '87', `'Depot projet$'`.`89_FN2` AS '89', `'Depot projet$'`.`Autre Public2` AS 'Autre Public', `'Depot projet$'`.UE2 AS 'FEDER', `'Depot projet$'`.`ID_dossier GIP`, `'Depot projet$'`.`Coût total Eligible FEDER`_x000d__x000a_FROM `'Depot projet$'` `'Depot projet$'`_x000d__x000a_WHERE (`'Depot projet$'`.`Avis Cprog`='7-reprogrammation') AND (`'Depot projet$'`.`Date dépôt` Is Not Null) AND (`'Depot projet$'`.`Coût total déposé` Is Not Null) AND (`'Depot projet$'`.`Date Cprog` Is Null) OR (`'Depot projet$'`.`Avis Cprog`='7-reprogrammation') AND (`'Depot projet$'`.`Date dépôt` Is Not Null) AND (`'Depot projet$'`.`Coût total déposé` Is Not Null) AND (`'Depot projet$'`.`Date Cprog`={ts '2016-06-02 00:00:00'}) OR (`'Depot projet$'`.`Avis Cprog`='7-reprogrammation') AND (`'Depot projet$'`.`Date dépôt` Is Not Null) AND (`'Depot projet$'`.`Coût total déposé` Is Not Null) AND (`'Depot projet$'`.`Date Cprog` Is Null)"/>
  </connection>
</connections>
</file>

<file path=xl/sharedStrings.xml><?xml version="1.0" encoding="utf-8"?>
<sst xmlns="http://schemas.openxmlformats.org/spreadsheetml/2006/main" count="1753" uniqueCount="702">
  <si>
    <t>Programme</t>
  </si>
  <si>
    <t>Nom_MO</t>
  </si>
  <si>
    <t>Intitule_Operation</t>
  </si>
  <si>
    <t>Coût total déposé</t>
  </si>
  <si>
    <t>Aide Publique demandée</t>
  </si>
  <si>
    <t>CIMAC</t>
  </si>
  <si>
    <t>POI</t>
  </si>
  <si>
    <t>Vivier Bois Massif central</t>
  </si>
  <si>
    <t>MacCOFOR</t>
  </si>
  <si>
    <t>Terre de Liens</t>
  </si>
  <si>
    <t>Réseau en scène Languedoc-Roussillon</t>
  </si>
  <si>
    <t>DES LENDEMAINS QUI CHANTENT</t>
  </si>
  <si>
    <t>Le Transfo</t>
  </si>
  <si>
    <t>FNADT_FN2</t>
  </si>
  <si>
    <t>Manque</t>
  </si>
  <si>
    <t>Taux Aide Massif</t>
  </si>
  <si>
    <t>Aide Massif Obtenu</t>
  </si>
  <si>
    <t>Taux Aide Publique</t>
  </si>
  <si>
    <t>ID_Synergie</t>
  </si>
  <si>
    <t>Total</t>
  </si>
  <si>
    <t>AURA_FN2</t>
  </si>
  <si>
    <t>LRMP_FN2</t>
  </si>
  <si>
    <t>03_FN2</t>
  </si>
  <si>
    <t>07_FN2</t>
  </si>
  <si>
    <t>11_FN2</t>
  </si>
  <si>
    <t>12_FN2</t>
  </si>
  <si>
    <t>15_FN2</t>
  </si>
  <si>
    <t>19_FN2</t>
  </si>
  <si>
    <t>21_FN2</t>
  </si>
  <si>
    <t>23_FN2</t>
  </si>
  <si>
    <t>30_FN2</t>
  </si>
  <si>
    <t>34_FN2</t>
  </si>
  <si>
    <t>42_FN2</t>
  </si>
  <si>
    <t>43_FN2</t>
  </si>
  <si>
    <t>46_FN2</t>
  </si>
  <si>
    <t>48_FN2</t>
  </si>
  <si>
    <t>58_FN2</t>
  </si>
  <si>
    <t>63_FN2</t>
  </si>
  <si>
    <t>69_FN2</t>
  </si>
  <si>
    <t>71_FN2</t>
  </si>
  <si>
    <t>81_FN2</t>
  </si>
  <si>
    <t>82_FN2</t>
  </si>
  <si>
    <t>87_FN2</t>
  </si>
  <si>
    <t>89_FN2</t>
  </si>
  <si>
    <t>Autre Public2</t>
  </si>
  <si>
    <t>4-Ajournement</t>
  </si>
  <si>
    <t>ID_dossier GIP</t>
  </si>
  <si>
    <t xml:space="preserve">Remarques </t>
  </si>
  <si>
    <t>'Prévisionnel FEDER'</t>
  </si>
  <si>
    <t xml:space="preserve">Total_Etat_FN2 </t>
  </si>
  <si>
    <t xml:space="preserve">Total_Regions_FN2 </t>
  </si>
  <si>
    <t xml:space="preserve">Total_Dpts_FN2 </t>
  </si>
  <si>
    <t>Aide Publique Obtenue</t>
  </si>
  <si>
    <t>BFC_FN2</t>
  </si>
  <si>
    <t>ALPC_FN2</t>
  </si>
  <si>
    <t>AgricultureFN2</t>
  </si>
  <si>
    <t>Coût total Eligible FEDER</t>
  </si>
  <si>
    <t>Coût total</t>
  </si>
  <si>
    <t>'FNADT'</t>
  </si>
  <si>
    <t>'Agriculture'</t>
  </si>
  <si>
    <t>'AURA'</t>
  </si>
  <si>
    <t>'BFC'</t>
  </si>
  <si>
    <t>'ALPC'</t>
  </si>
  <si>
    <t>'LRMP'</t>
  </si>
  <si>
    <t>'03'</t>
  </si>
  <si>
    <t>'07'</t>
  </si>
  <si>
    <t>'11'</t>
  </si>
  <si>
    <t>'12'</t>
  </si>
  <si>
    <t>'15'</t>
  </si>
  <si>
    <t>'19'</t>
  </si>
  <si>
    <t>'21'</t>
  </si>
  <si>
    <t>'23'</t>
  </si>
  <si>
    <t>'30'</t>
  </si>
  <si>
    <t>'34'</t>
  </si>
  <si>
    <t>'42'</t>
  </si>
  <si>
    <t>'43'</t>
  </si>
  <si>
    <t>'46'</t>
  </si>
  <si>
    <t>'48'</t>
  </si>
  <si>
    <t>'58'</t>
  </si>
  <si>
    <t>'63'</t>
  </si>
  <si>
    <t>'69'</t>
  </si>
  <si>
    <t>'71'</t>
  </si>
  <si>
    <t>'81'</t>
  </si>
  <si>
    <t>'82'</t>
  </si>
  <si>
    <t>'87'</t>
  </si>
  <si>
    <t>'89'</t>
  </si>
  <si>
    <t>'FEDER'</t>
  </si>
  <si>
    <t>'Autre Public'</t>
  </si>
  <si>
    <t>Etat</t>
  </si>
  <si>
    <t>Régions</t>
  </si>
  <si>
    <t>Départements</t>
  </si>
  <si>
    <t>D067</t>
  </si>
  <si>
    <t>Commune d'Autun</t>
  </si>
  <si>
    <t>D037e</t>
  </si>
  <si>
    <t>Communauté de communes du Grand Autunois Morvan</t>
  </si>
  <si>
    <t>Aménagements activités pleine nature de la Communauté de communes du Grand Autunois Morvan : développement de l'itinérance verte "vélo" et création d'un espace d'accueil randonneurs en forêt de Montmain</t>
  </si>
  <si>
    <t>MC0004473</t>
  </si>
  <si>
    <t>Développement des activités de pleine nature autour de la base de loisirs Marcel Lucotte à Autun</t>
  </si>
  <si>
    <t>D037d</t>
  </si>
  <si>
    <t>Appel à projet Massif central - Amplification et diversification d'une politique locale d'accueil</t>
  </si>
  <si>
    <t>reprogrammation sur périmètre dérogatoire</t>
  </si>
  <si>
    <t>MC0005459</t>
  </si>
  <si>
    <t>D115</t>
  </si>
  <si>
    <t>Conseil départemental de la Lozère</t>
  </si>
  <si>
    <t>Accompagner les territoires du Massif central dans la mise en œuvre d’une offre d’accueil qualifiée</t>
  </si>
  <si>
    <t>MC0005229</t>
  </si>
  <si>
    <t>Association du Pays du Haut Limousin</t>
  </si>
  <si>
    <t>Mise en oeuvre d’une politique d’accueil à l’échelle du Pays du Haut Limousin</t>
  </si>
  <si>
    <t>D063</t>
  </si>
  <si>
    <t>Conservatoire Botanique National du Massif central</t>
  </si>
  <si>
    <t>MC0000893</t>
  </si>
  <si>
    <t>Contribution à la capitalisation des résultats de l'expérience acquis dans le cadre du programme multipartenaires de "préservation de la biodiversité des milieux ouverts herbacées du Massif central" par expérimentation et diffusion de la méthode d'évaluat</t>
  </si>
  <si>
    <t>D001</t>
  </si>
  <si>
    <t>D013</t>
  </si>
  <si>
    <t>Mobiliser les citoyens et mettre en lien les acteurs pour accueillir et accompagner les projets sur les territoires du Massif central</t>
  </si>
  <si>
    <t>MC0005458</t>
  </si>
  <si>
    <t>Impulser des organisations opérationnelles innovantes en valorisant les dynamiques forêt-bois dans les territoires du Massif central pour favoriser leur attractivité</t>
  </si>
  <si>
    <t>D021a</t>
  </si>
  <si>
    <t>URCOFOR Auvergne-Limousin</t>
  </si>
  <si>
    <t>D021b</t>
  </si>
  <si>
    <t>URCOFOR Languedoc-Roussillon</t>
  </si>
  <si>
    <t>D021c</t>
  </si>
  <si>
    <t>URCOFOR Midi-Pyrénées</t>
  </si>
  <si>
    <t>D021d</t>
  </si>
  <si>
    <t>URCOFOR Rhône-Alpes</t>
  </si>
  <si>
    <t>D021e</t>
  </si>
  <si>
    <t>MC0004691</t>
  </si>
  <si>
    <t>Syndicat Mixte du Grand Site des gorges du Tarn, de la Jonte et des Causses</t>
  </si>
  <si>
    <t>Pôle de pleine nature émergent des gorges du Tarn</t>
  </si>
  <si>
    <t>D030</t>
  </si>
  <si>
    <t>MC0005090</t>
  </si>
  <si>
    <t>Syndicat Mixte d'Aménagement du Mont Lozère</t>
  </si>
  <si>
    <t>Pôle pleine nature Mont Lozère</t>
  </si>
  <si>
    <t>D040</t>
  </si>
  <si>
    <t>D044</t>
  </si>
  <si>
    <t>Syndicat Mixte pour l’Aménagement Touristique du Bassin de Sioule</t>
  </si>
  <si>
    <t>Structuration du pôle « émergent » Gorges de la Sioule</t>
  </si>
  <si>
    <t>Groupe projet pilote des entreprises du bois construction pour les marchés du bâtiment performant : action de coopération interrégionale</t>
  </si>
  <si>
    <t>D048a</t>
  </si>
  <si>
    <t>SAS Lafargue - Fermes de Figeac</t>
  </si>
  <si>
    <t>D048b</t>
  </si>
  <si>
    <t>MC0005097</t>
  </si>
  <si>
    <t>Association pour le Développement du Pays d’Aurillac</t>
  </si>
  <si>
    <t>Ingénierie de l’accueil n°1</t>
  </si>
  <si>
    <t>D055</t>
  </si>
  <si>
    <t>MC0003885</t>
  </si>
  <si>
    <t>Syndicat Mixte du Beaujolais</t>
  </si>
  <si>
    <t>Politique d’accueil du Pays Beaujolais</t>
  </si>
  <si>
    <t>D062</t>
  </si>
  <si>
    <t>MC0005093</t>
  </si>
  <si>
    <t>Communauté de communes du pays de Murat</t>
  </si>
  <si>
    <t xml:space="preserve">Déploiement et extension du pack accueil télétravail </t>
  </si>
  <si>
    <t>D065b</t>
  </si>
  <si>
    <t>D073</t>
  </si>
  <si>
    <t>Communauté de communes des Portes du Morvan</t>
  </si>
  <si>
    <t>Politique d’accueil de nouvelles populations et construction d’une offre d’accueil qualifiée</t>
  </si>
  <si>
    <t>MC0005309</t>
  </si>
  <si>
    <t>Communauté de communes des Sources de la Loire</t>
  </si>
  <si>
    <t>Construction d’une politique d’accueil en Montagne ardéchoise</t>
  </si>
  <si>
    <t>D077</t>
  </si>
  <si>
    <t>MC0005484</t>
  </si>
  <si>
    <t>Communauté de communes Donjon Val Libre</t>
  </si>
  <si>
    <t>Politiques d'accueil de nouvelles populations dans le Massif central. Appel à projets pour l'ingénierie de l'accueil n°1-2015</t>
  </si>
  <si>
    <t>D081a</t>
  </si>
  <si>
    <t>MC0005490</t>
  </si>
  <si>
    <t>Communauté de communes Sioule Colettes et Bouble</t>
  </si>
  <si>
    <t>D081b</t>
  </si>
  <si>
    <t>D088b</t>
  </si>
  <si>
    <t>Centre National de la Propriété Forestière (CNPF)</t>
  </si>
  <si>
    <t>Référentiel national de certification carbone</t>
  </si>
  <si>
    <t>D100a</t>
  </si>
  <si>
    <t>Développement des Arts Vivants en Massif Central</t>
  </si>
  <si>
    <t>D100b</t>
  </si>
  <si>
    <t>Développement des Arts Vivants en Massif central</t>
  </si>
  <si>
    <t>D100c</t>
  </si>
  <si>
    <t>AVEC Limousin</t>
  </si>
  <si>
    <t>D100d</t>
  </si>
  <si>
    <t>Derrière le Hublot</t>
  </si>
  <si>
    <t>D100e</t>
  </si>
  <si>
    <t>La Nacre</t>
  </si>
  <si>
    <t>D100f</t>
  </si>
  <si>
    <t>Le Lab</t>
  </si>
  <si>
    <t>D100g</t>
  </si>
  <si>
    <t>D108</t>
  </si>
  <si>
    <t>Association Sur le chemin de R.L. Stevenson</t>
  </si>
  <si>
    <t>Animation, Promotion et Développement du chemin de Stevenson</t>
  </si>
  <si>
    <t>D109b</t>
  </si>
  <si>
    <t xml:space="preserve">Acepp Adehl– Ardèche Drome et Haut Lignon  </t>
  </si>
  <si>
    <t>Accueil Parents Enfants en Massif Central 2020</t>
  </si>
  <si>
    <t>D109c</t>
  </si>
  <si>
    <t>ACEPP 46</t>
  </si>
  <si>
    <t>D109d</t>
  </si>
  <si>
    <t>ACEPP Rhône</t>
  </si>
  <si>
    <t>D109e</t>
  </si>
  <si>
    <t>ACEPP 81</t>
  </si>
  <si>
    <t>D109f</t>
  </si>
  <si>
    <t>ACEPP Auvergne</t>
  </si>
  <si>
    <t>MC0004501</t>
  </si>
  <si>
    <t>Conseil départemental de l'Allier</t>
  </si>
  <si>
    <t>Actions de prospection dans le domaine de la santé et du tourisme</t>
  </si>
  <si>
    <t>D110</t>
  </si>
  <si>
    <t>Dde cofi Etat</t>
  </si>
  <si>
    <t>Dde cofi Régions</t>
  </si>
  <si>
    <t>Dde cofi Dpt</t>
  </si>
  <si>
    <t>Date ARC</t>
  </si>
  <si>
    <t>X</t>
  </si>
  <si>
    <t>AURA</t>
  </si>
  <si>
    <t>FEDER Demandé</t>
  </si>
  <si>
    <t>Taux Aide publique</t>
  </si>
  <si>
    <t>Taux FEDER</t>
  </si>
  <si>
    <t>70,00%</t>
  </si>
  <si>
    <t>40,00%</t>
  </si>
  <si>
    <t>0,00%</t>
  </si>
  <si>
    <t>80,00%</t>
  </si>
  <si>
    <t>50,00%</t>
  </si>
  <si>
    <t>Cofinancements annoncés</t>
  </si>
  <si>
    <t>Taux Aide Publique cofi</t>
  </si>
  <si>
    <t>Taux Aide Massif cofi</t>
  </si>
  <si>
    <t>Aide Massif Obtenue</t>
  </si>
  <si>
    <t>Date début operation</t>
  </si>
  <si>
    <t>OCC</t>
  </si>
  <si>
    <t>NA</t>
  </si>
  <si>
    <t>30,00%</t>
  </si>
  <si>
    <t>34</t>
  </si>
  <si>
    <t>MC0006607</t>
  </si>
  <si>
    <t>MC0005520</t>
  </si>
  <si>
    <t>MC0005564</t>
  </si>
  <si>
    <t>MC0005471</t>
  </si>
  <si>
    <t>MC0008113</t>
  </si>
  <si>
    <t>MC0005792</t>
  </si>
  <si>
    <t>MC0006214</t>
  </si>
  <si>
    <t>MC0007995</t>
  </si>
  <si>
    <t>MC0006288</t>
  </si>
  <si>
    <t>APABA</t>
  </si>
  <si>
    <t>Maison du Tourisme du Pilat</t>
  </si>
  <si>
    <t>Plan marketing « Pilat à vélo »</t>
  </si>
  <si>
    <t>D232</t>
  </si>
  <si>
    <t>60,12%</t>
  </si>
  <si>
    <t>Communauté de Communes de Millau Grands Causses</t>
  </si>
  <si>
    <t>Communauté de communes Larzac et Vallées</t>
  </si>
  <si>
    <t>12</t>
  </si>
  <si>
    <t>20,00%</t>
  </si>
  <si>
    <t>La destination nautique du Sud Massif central Tarn Amont de Millau</t>
  </si>
  <si>
    <t>Entreprise Aqua Soleil Eau Canoë</t>
  </si>
  <si>
    <t>La destination nautique du Sud Massif central Tarn Amont de Millau - géocaching canoë</t>
  </si>
  <si>
    <t>La Maison du Plein Air</t>
  </si>
  <si>
    <t>La destination nautique du Sud Massif central Tarn Amont de Millau - Ecotourisme écologique en canoë kayak</t>
  </si>
  <si>
    <t>Ville de Millau</t>
  </si>
  <si>
    <t>La destination nautique du Sud Massif central Tarn Amont de Millau - espace nautique</t>
  </si>
  <si>
    <t>La destination nautique du Sud Massif central Tarn Amont de Millau - séchoir kayak</t>
  </si>
  <si>
    <t>Chambre d'Agriculture du Cantal</t>
  </si>
  <si>
    <t>Chambre d'Agriculture de Haute-Loire</t>
  </si>
  <si>
    <t>Chambre d'Agriculture du Puy-de-Dôme</t>
  </si>
  <si>
    <t>IPAMAC</t>
  </si>
  <si>
    <t>D244a</t>
  </si>
  <si>
    <t>68,00%</t>
  </si>
  <si>
    <t>D244b</t>
  </si>
  <si>
    <t>20,16%</t>
  </si>
  <si>
    <t>D244c</t>
  </si>
  <si>
    <t>D244d</t>
  </si>
  <si>
    <t>77,84%</t>
  </si>
  <si>
    <t>16,22%</t>
  </si>
  <si>
    <t>D244e</t>
  </si>
  <si>
    <t>59,76%</t>
  </si>
  <si>
    <t>29,76%</t>
  </si>
  <si>
    <t>Occ</t>
  </si>
  <si>
    <t>RESSAC. REussir  la co-conception de ServiceS aux entreprises pour améliorer l’Attractivité des territoires et la Compétitivité des entreprises</t>
  </si>
  <si>
    <t>MC0009901</t>
  </si>
  <si>
    <t>Maison de l'Emploi et de la Formation (MDEF) du Rhône</t>
  </si>
  <si>
    <t>D213d</t>
  </si>
  <si>
    <t>MC0010566</t>
  </si>
  <si>
    <t>Centre de Gestion de la Fonction Publique Territoriale de la Lozère</t>
  </si>
  <si>
    <t>Projet de recherche « Innovation Territoriale et son acceptation sociale »</t>
  </si>
  <si>
    <t>D223</t>
  </si>
  <si>
    <t>67,61%</t>
  </si>
  <si>
    <t>Chambre d'Agriculture de l'Allier</t>
  </si>
  <si>
    <t>Chambre d'Agriculture de la Lozère</t>
  </si>
  <si>
    <t>Institut de l'élevage</t>
  </si>
  <si>
    <t>Thematique</t>
  </si>
  <si>
    <t>Attractivité</t>
  </si>
  <si>
    <t>Tourisme</t>
  </si>
  <si>
    <t>Connaissances dvplt territorial</t>
  </si>
  <si>
    <t>'Avis Cprog précédent'</t>
  </si>
  <si>
    <t>INRA Theix</t>
  </si>
  <si>
    <t>Agroalimentaire</t>
  </si>
  <si>
    <t>D252a</t>
  </si>
  <si>
    <t>CORAM</t>
  </si>
  <si>
    <t> Performance économique et écologique des races locales adaptées à la diversité des territoires du Massif Central</t>
  </si>
  <si>
    <t>AURA-OCC</t>
  </si>
  <si>
    <t>78,12%</t>
  </si>
  <si>
    <t>Produits Montagne</t>
  </si>
  <si>
    <t>D252b</t>
  </si>
  <si>
    <t>UNION AUBRAC</t>
  </si>
  <si>
    <t>66,90%</t>
  </si>
  <si>
    <t>D252c</t>
  </si>
  <si>
    <t>Groupe Salers Evolution</t>
  </si>
  <si>
    <t>68,89%</t>
  </si>
  <si>
    <t>D252d</t>
  </si>
  <si>
    <t>UPRA LACAUNE</t>
  </si>
  <si>
    <t>68,06%</t>
  </si>
  <si>
    <t>D252e</t>
  </si>
  <si>
    <t xml:space="preserve"> ROM Sélection</t>
  </si>
  <si>
    <t>AURA-OCC-NA</t>
  </si>
  <si>
    <t>78,30%</t>
  </si>
  <si>
    <t>D252f</t>
  </si>
  <si>
    <t>OES OVILOT</t>
  </si>
  <si>
    <t>46</t>
  </si>
  <si>
    <t>69,76%</t>
  </si>
  <si>
    <t>D253a</t>
  </si>
  <si>
    <t>Pôle AB Massif central</t>
  </si>
  <si>
    <t>Projet BioRéférences / Volet Ruminants - Tranche 2</t>
  </si>
  <si>
    <t>AURA-BFC-NA-OCC</t>
  </si>
  <si>
    <t>D253b</t>
  </si>
  <si>
    <t>UNOTEC</t>
  </si>
  <si>
    <t>D253c</t>
  </si>
  <si>
    <t>ITAB</t>
  </si>
  <si>
    <t>D253d</t>
  </si>
  <si>
    <t>D253e</t>
  </si>
  <si>
    <t>D253f</t>
  </si>
  <si>
    <t>Chambre d'Agriculture du Rhône</t>
  </si>
  <si>
    <t>69</t>
  </si>
  <si>
    <t>D253g</t>
  </si>
  <si>
    <t>Chambre d'Agriculture de la Loire</t>
  </si>
  <si>
    <t>D253h</t>
  </si>
  <si>
    <t>Chambre d'Agriculture de la Drôme</t>
  </si>
  <si>
    <t>D253i</t>
  </si>
  <si>
    <t>15</t>
  </si>
  <si>
    <t>D253j</t>
  </si>
  <si>
    <t>Chambre d'agriculture de l'Aveyron</t>
  </si>
  <si>
    <t>D253k</t>
  </si>
  <si>
    <t>03</t>
  </si>
  <si>
    <t>D253l</t>
  </si>
  <si>
    <t>43</t>
  </si>
  <si>
    <t>D253m</t>
  </si>
  <si>
    <t>BioBourgogne</t>
  </si>
  <si>
    <t>BFC</t>
  </si>
  <si>
    <t>21-58-71-89</t>
  </si>
  <si>
    <t>D253n</t>
  </si>
  <si>
    <t>AVEM</t>
  </si>
  <si>
    <t>D253o</t>
  </si>
  <si>
    <t>ARVALIS</t>
  </si>
  <si>
    <t>D253p</t>
  </si>
  <si>
    <t>D253q</t>
  </si>
  <si>
    <t>VetAgro Sup</t>
  </si>
  <si>
    <t>D253r</t>
  </si>
  <si>
    <t>63</t>
  </si>
  <si>
    <t>D253s</t>
  </si>
  <si>
    <t>48</t>
  </si>
  <si>
    <t>D253t</t>
  </si>
  <si>
    <t>Chambre régionale d'Agriculture d'Aquitaine-Limousin-Poitou-Charentes</t>
  </si>
  <si>
    <t>19-23-87</t>
  </si>
  <si>
    <t>D256</t>
  </si>
  <si>
    <t>Syndicat mixte du bassin de la Rance et du Célé (SmbRC)</t>
  </si>
  <si>
    <t>Projet d’aménagement de l’aire d’embarquement canoë du Liauzu – Orniac (46)</t>
  </si>
  <si>
    <t>APOSNO</t>
  </si>
  <si>
    <t>Salon Tech-Ovin</t>
  </si>
  <si>
    <t>EPIDOR</t>
  </si>
  <si>
    <t>Comité d’itinéraire Vallée de la Dordogne</t>
  </si>
  <si>
    <t>Redynamisation de la Via Arverna</t>
  </si>
  <si>
    <t>SYNDICAT MIXTE DU GRAND SITE DE ROCAMADOUR</t>
  </si>
  <si>
    <t>Aménagement de haltes sur la Via Arverna</t>
  </si>
  <si>
    <t>Syndicat mixte d’aménagement et de gestion du Parc naturel régional des Causses du Quercy</t>
  </si>
  <si>
    <t>Aménagement de haltes sur la Via Arverna/GR46</t>
  </si>
  <si>
    <t>Amélioration, aménagement et animation du Chemin de RL Stevenson</t>
  </si>
  <si>
    <t>Gard Tourisme</t>
  </si>
  <si>
    <t>GR® 700 - Animation, promotion et développement du Chemin de Régordane.</t>
  </si>
  <si>
    <t>Conseil départemental du Gard</t>
  </si>
  <si>
    <t>Aménagement de la partie Gardoise de l’itinéraire de Grande Randonnée GR700 - Le Chemin de Régordane</t>
  </si>
  <si>
    <t>Association Voie Régordane, chemins de la tolérance</t>
  </si>
  <si>
    <t>Animation, promotion et développement du chemin de Régordane GR 700</t>
  </si>
  <si>
    <t>Sécurisation du GR700 Chemin de Régordane entre Luc et Pranlac</t>
  </si>
  <si>
    <t>La Grande Traversée du Massif central à VTT. La relance d’une itinérance mythique ! Actions collectives et ingénierie mutualisée</t>
  </si>
  <si>
    <t>La Grande Traversée du Massif central à VTT. La relance d’une itinérance mythique !</t>
  </si>
  <si>
    <t/>
  </si>
  <si>
    <t>Conseil départemental du Puy-de-Dôme</t>
  </si>
  <si>
    <t xml:space="preserve">La Grande Traversée du Massif central à VTT. La relance d’une itinérance mythique ! Aménagements du tronçon Sud de la GTMC dans le Puy-de-Dôme </t>
  </si>
  <si>
    <t>Hautes Terres communauté</t>
  </si>
  <si>
    <t>La Grande Traversée du Massif central à VTT. La relance d’une itinérance mythique ! Tronçon Hautes Terres communauté</t>
  </si>
  <si>
    <t>Saint-Flour communauté</t>
  </si>
  <si>
    <t xml:space="preserve">La Grande Traversée du Massif central à VTT. La relance d’une itinérance mythique ! Tronçon St Flour Communauté </t>
  </si>
  <si>
    <t>Conseil départemental de l'Hérault</t>
  </si>
  <si>
    <t>La Grande Traversée du Massif central à VTT. La relance d’une itinérance mythique ! tronçon du Larzac à la Méditerranée -  CD34</t>
  </si>
  <si>
    <t>La Grande Traversée du Massif central à VTT. La relance d’une itinérance mythique ! tronçon du Larzac à la Méditerranée – CC Larzac et Vallées</t>
  </si>
  <si>
    <t>Communauté de communes du Clermontais</t>
  </si>
  <si>
    <t>La Grande Traversée du Massif central à VTT. La relance d’une itinérance mythique! Tronçon du Larzac à la Méditerranée – CC du Clermontais</t>
  </si>
  <si>
    <t>Communauté d’Agglomération Hérault Méditerranée</t>
  </si>
  <si>
    <t xml:space="preserve">La Grande Traversée du Massif central à VTT. La relance d’une itinérance mythique! Tronçon du Larzac à la Méditerranée – CA Hérault Méditerranée </t>
  </si>
  <si>
    <t>La Grande Traversée du Massif central à VTT. La relance d’une itinérance mythique ! Qualification et aménagements de la partie Gardoise de l’itinéraire</t>
  </si>
  <si>
    <t>Auvergne-Rhône-Alpes Tourisme</t>
  </si>
  <si>
    <t>La Grande Traversée du Massif central à VTT. La relance d’une itinérance mythique ! Actions de promotion et de communication</t>
  </si>
  <si>
    <t>Communauté de communes Ouest Rhodanien</t>
  </si>
  <si>
    <t xml:space="preserve">Pôle de plein nature </t>
  </si>
  <si>
    <t>MC</t>
  </si>
  <si>
    <t>MC0012794</t>
  </si>
  <si>
    <t>D257</t>
  </si>
  <si>
    <t>?</t>
  </si>
  <si>
    <t>87</t>
  </si>
  <si>
    <t>D258</t>
  </si>
  <si>
    <t>42,00%</t>
  </si>
  <si>
    <t>D259a</t>
  </si>
  <si>
    <t>AURA-Occ</t>
  </si>
  <si>
    <t>63-43-15-19-46</t>
  </si>
  <si>
    <t>73,28%</t>
  </si>
  <si>
    <t>36,13%</t>
  </si>
  <si>
    <t>D259b1</t>
  </si>
  <si>
    <t>D259b2</t>
  </si>
  <si>
    <t>D260</t>
  </si>
  <si>
    <t>30-48-07-43</t>
  </si>
  <si>
    <t>69,94%</t>
  </si>
  <si>
    <t>MC0013314</t>
  </si>
  <si>
    <t>D261a</t>
  </si>
  <si>
    <t>30-48-43</t>
  </si>
  <si>
    <t>MC0013318</t>
  </si>
  <si>
    <t>D261b</t>
  </si>
  <si>
    <t>MC0013323</t>
  </si>
  <si>
    <t>D261c</t>
  </si>
  <si>
    <t>MC0013325</t>
  </si>
  <si>
    <t>D261d</t>
  </si>
  <si>
    <t>MC0013328</t>
  </si>
  <si>
    <t>D262a</t>
  </si>
  <si>
    <t>AURA-BFC-OCC</t>
  </si>
  <si>
    <t>MC0013330</t>
  </si>
  <si>
    <t>D262b1</t>
  </si>
  <si>
    <t>D262b2</t>
  </si>
  <si>
    <t>D262b3</t>
  </si>
  <si>
    <t>D262b4</t>
  </si>
  <si>
    <t>D262b5</t>
  </si>
  <si>
    <t>17,54%</t>
  </si>
  <si>
    <t>7,50%</t>
  </si>
  <si>
    <t>D262b6</t>
  </si>
  <si>
    <t>D262b7</t>
  </si>
  <si>
    <t>17,56%</t>
  </si>
  <si>
    <t>D262b8</t>
  </si>
  <si>
    <t>MC0013333</t>
  </si>
  <si>
    <t>D262c</t>
  </si>
  <si>
    <t>MC0013337</t>
  </si>
  <si>
    <t>D262d</t>
  </si>
  <si>
    <t>D267</t>
  </si>
  <si>
    <t>63,37%</t>
  </si>
  <si>
    <t>38,99%</t>
  </si>
  <si>
    <t>MC0013415</t>
  </si>
  <si>
    <t>Syndicat mixte du Parc naturel régional des Volcans d’Auvergne</t>
  </si>
  <si>
    <t>Animation d'un réseau d'acteurs autour de la fonctionnalité des tourbières du Cézallier et de l'Artense</t>
  </si>
  <si>
    <t>D269</t>
  </si>
  <si>
    <t>95,64%</t>
  </si>
  <si>
    <t>26,73%</t>
  </si>
  <si>
    <t>Biodiversité</t>
  </si>
  <si>
    <t>D268</t>
  </si>
  <si>
    <t>Office de tourisme Millau Grands Causses</t>
  </si>
  <si>
    <t>Promotion et mise en marché du Pôle de pleine nature « GRANDS CAUSSES LEVEZOU »</t>
  </si>
  <si>
    <t>68,57%</t>
  </si>
  <si>
    <t>D270</t>
  </si>
  <si>
    <t>Communauté d'agglomération du Grand Guéret</t>
  </si>
  <si>
    <t>Structuration et développement de la Station Sports Nature</t>
  </si>
  <si>
    <t>MC0013428</t>
  </si>
  <si>
    <t>Parc naturel régional des Grands Causses</t>
  </si>
  <si>
    <t>Animation et coordination du Pôle</t>
  </si>
  <si>
    <t>D272</t>
  </si>
  <si>
    <t>36,85%</t>
  </si>
  <si>
    <t>D273</t>
  </si>
  <si>
    <t>Conservatoire des Espaces Naturels Rhône-Alpes</t>
  </si>
  <si>
    <t>Biodiversité des tourbières du Massif central en Rhône-Alpes</t>
  </si>
  <si>
    <t>07-42-69</t>
  </si>
  <si>
    <t>100,00%</t>
  </si>
  <si>
    <t>47,95%</t>
  </si>
  <si>
    <t>D275</t>
  </si>
  <si>
    <t>Association Porc Montagne</t>
  </si>
  <si>
    <t>Développement d'une filière porcine et charcuterie de montagne dans le Massif central (phase 2)</t>
  </si>
  <si>
    <t>D276b</t>
  </si>
  <si>
    <t>Opération collaborative Morvan, Terre de pleine nature-2</t>
  </si>
  <si>
    <t>D276c</t>
  </si>
  <si>
    <t>Commune d'Avallon</t>
  </si>
  <si>
    <t>60,00%</t>
  </si>
  <si>
    <t>D276d</t>
  </si>
  <si>
    <t>Association Nord58</t>
  </si>
  <si>
    <t>62,22%</t>
  </si>
  <si>
    <t>35,56%</t>
  </si>
  <si>
    <t>MC0013548</t>
  </si>
  <si>
    <t>Partageons les connaissances acquises sur nos prairies avec les agriculteurs, et le grand public - Réalisation d'outils de communication, de participation, de valorisation et de vulgarisation</t>
  </si>
  <si>
    <t>D277</t>
  </si>
  <si>
    <t>MOH</t>
  </si>
  <si>
    <t>D172a</t>
  </si>
  <si>
    <t>SIDAM</t>
  </si>
  <si>
    <t>AEOLE phase 2 – Les prairies du Massif central, un Atout Economique pour cOnstruire des systèmes d’éLEvage performants</t>
  </si>
  <si>
    <t>AURA-LRMP</t>
  </si>
  <si>
    <t>D172b</t>
  </si>
  <si>
    <t>Pôle fromager AOP Massif central</t>
  </si>
  <si>
    <t>D172c</t>
  </si>
  <si>
    <t>LRMP</t>
  </si>
  <si>
    <t>D172d</t>
  </si>
  <si>
    <t>D172e</t>
  </si>
  <si>
    <t>D172f</t>
  </si>
  <si>
    <t>D172g</t>
  </si>
  <si>
    <t>Chambre d'agriculture de l'Ardèche</t>
  </si>
  <si>
    <t>D172j</t>
  </si>
  <si>
    <t>D172l</t>
  </si>
  <si>
    <t>Chambre régionale d'agriculture de Languedoc-Roussillon-Midi-Pyrénées</t>
  </si>
  <si>
    <t>D172m</t>
  </si>
  <si>
    <t>COPAGE</t>
  </si>
  <si>
    <t>D245a</t>
  </si>
  <si>
    <t>AP3C Phase 2. Adaptations des Pratiques Culturales au Changement Climatique</t>
  </si>
  <si>
    <t>DRAAF</t>
  </si>
  <si>
    <t>D245b</t>
  </si>
  <si>
    <t>D245c</t>
  </si>
  <si>
    <t>D245d</t>
  </si>
  <si>
    <t>Chambre d'agriculture de la Corrèze</t>
  </si>
  <si>
    <t>D245e</t>
  </si>
  <si>
    <t>Chambre d'Agriculture de la Creuse</t>
  </si>
  <si>
    <t>78,04%</t>
  </si>
  <si>
    <t>D245f</t>
  </si>
  <si>
    <t>D245g</t>
  </si>
  <si>
    <t>Chambre d'agriculture de la Haute-Vienne</t>
  </si>
  <si>
    <t>D245h</t>
  </si>
  <si>
    <t>Chambre d'agriculture du Lot</t>
  </si>
  <si>
    <t>D245i</t>
  </si>
  <si>
    <t>76,84%</t>
  </si>
  <si>
    <t>D245j</t>
  </si>
  <si>
    <t>D245k</t>
  </si>
  <si>
    <t>Chambre d'Agriculture de l'Aveyron</t>
  </si>
  <si>
    <t>D245l</t>
  </si>
  <si>
    <t>D278</t>
  </si>
  <si>
    <t>Conseil départemental du Lot</t>
  </si>
  <si>
    <t>Aménagement des accès à la résurgence plongée du Ressel</t>
  </si>
  <si>
    <t>36,00%</t>
  </si>
  <si>
    <t>D279</t>
  </si>
  <si>
    <t>Loire Forez Agglomération</t>
  </si>
  <si>
    <t>Animation du Pôle et déploiement d'une flotte de VTTAE</t>
  </si>
  <si>
    <t>42</t>
  </si>
  <si>
    <t>66,07%</t>
  </si>
  <si>
    <t>24,90%</t>
  </si>
  <si>
    <t>D231a</t>
  </si>
  <si>
    <t>Réseau CIVAM</t>
  </si>
  <si>
    <t>Agriculture durable de Moyenne Montagne (ADMM)</t>
  </si>
  <si>
    <t>AURA-NA-OCC</t>
  </si>
  <si>
    <t>D231b</t>
  </si>
  <si>
    <t>ADDEAR Loire</t>
  </si>
  <si>
    <t>75,00%</t>
  </si>
  <si>
    <t>D231c</t>
  </si>
  <si>
    <t>D231d</t>
  </si>
  <si>
    <t>Cantadear</t>
  </si>
  <si>
    <t>79,77%</t>
  </si>
  <si>
    <t>D231e</t>
  </si>
  <si>
    <t>FDCIVAM Ardèche</t>
  </si>
  <si>
    <t>D231f</t>
  </si>
  <si>
    <t>FRCIVAM Auvergne</t>
  </si>
  <si>
    <t>D231g</t>
  </si>
  <si>
    <t>FRCIVAM Limousin</t>
  </si>
  <si>
    <t>D231h</t>
  </si>
  <si>
    <t>FRCIVAM Languedoc-Roussillon</t>
  </si>
  <si>
    <t>D231i</t>
  </si>
  <si>
    <t>SOLAGRO</t>
  </si>
  <si>
    <t>NA-OCC</t>
  </si>
  <si>
    <t>MC0012514</t>
  </si>
  <si>
    <t>MC0013169</t>
  </si>
  <si>
    <t>MC0013697</t>
  </si>
  <si>
    <t>D274</t>
  </si>
  <si>
    <t>Syndicat Mixte de préfiguration du PNR de l'Aubrac</t>
  </si>
  <si>
    <t xml:space="preserve">Structuration et promotion du Pôle de pleine nature Aubrac4 saisons </t>
  </si>
  <si>
    <t>12-15-48</t>
  </si>
  <si>
    <t>92,41%</t>
  </si>
  <si>
    <t>49,96%</t>
  </si>
  <si>
    <t>D280a</t>
  </si>
  <si>
    <t>Association Filière Bois Haut-Languedoc Sud Massif central</t>
  </si>
  <si>
    <t>Démonstrateurs : compétences et ressources bois construction</t>
  </si>
  <si>
    <t>70,13%</t>
  </si>
  <si>
    <t>50,10%</t>
  </si>
  <si>
    <t>Bois</t>
  </si>
  <si>
    <t>D280b</t>
  </si>
  <si>
    <t>NOVABOIS</t>
  </si>
  <si>
    <t>25,00%</t>
  </si>
  <si>
    <t>MC0013626</t>
  </si>
  <si>
    <t>Le Connecteur</t>
  </si>
  <si>
    <t>InterConnexions</t>
  </si>
  <si>
    <t>D281</t>
  </si>
  <si>
    <t>79,96%</t>
  </si>
  <si>
    <t>49,99%</t>
  </si>
  <si>
    <t>D283a</t>
  </si>
  <si>
    <t>Projet BioViandes Massif Central - Tranche 1</t>
  </si>
  <si>
    <t>D283b</t>
  </si>
  <si>
    <t>D283c</t>
  </si>
  <si>
    <t>D283d</t>
  </si>
  <si>
    <t>Bio46</t>
  </si>
  <si>
    <t>D283e</t>
  </si>
  <si>
    <t>D283f</t>
  </si>
  <si>
    <t>BioConvergence</t>
  </si>
  <si>
    <t>D283g</t>
  </si>
  <si>
    <t>COOP de France Rhône-Alpes Auvergne</t>
  </si>
  <si>
    <t>D283h</t>
  </si>
  <si>
    <t>Chambre régionale d'Agriculture de Bourgogne-Franche-Comté</t>
  </si>
  <si>
    <t>D283i</t>
  </si>
  <si>
    <t>FEDER</t>
  </si>
  <si>
    <t>D283j</t>
  </si>
  <si>
    <t>Institut de l'Elevage</t>
  </si>
  <si>
    <t>D283k</t>
  </si>
  <si>
    <t>D283l</t>
  </si>
  <si>
    <t>INTERBIO Nouvelle-Aquitaine</t>
  </si>
  <si>
    <t>D283m</t>
  </si>
  <si>
    <t>ISARA</t>
  </si>
  <si>
    <t>D283n</t>
  </si>
  <si>
    <t>D283o</t>
  </si>
  <si>
    <t>FRAB AuRA</t>
  </si>
  <si>
    <t>MC0013702</t>
  </si>
  <si>
    <t>Développement  Pôle de pleine nature Vallée du Célé</t>
  </si>
  <si>
    <t>D271</t>
  </si>
  <si>
    <t>77,35%</t>
  </si>
  <si>
    <t>30,15%</t>
  </si>
  <si>
    <t>MC0013715</t>
  </si>
  <si>
    <t>Création d'un réservoir de pêche à la mouche à l'Etang des Cloix</t>
  </si>
  <si>
    <t>Création d'espaces ludiques VTT - "Bike park"</t>
  </si>
  <si>
    <t>3 jours du Morvan</t>
  </si>
  <si>
    <t>MC0013716</t>
  </si>
  <si>
    <t>Parc naturel régional du Morvan</t>
  </si>
  <si>
    <t>D276a</t>
  </si>
  <si>
    <t>MC0013755</t>
  </si>
  <si>
    <t>MC0013714</t>
  </si>
  <si>
    <t>D172h</t>
  </si>
  <si>
    <t>D172i</t>
  </si>
  <si>
    <t>D172k</t>
  </si>
  <si>
    <t>Chambre d'agricutlure de la Lozère</t>
  </si>
  <si>
    <t>1-Favorable</t>
  </si>
  <si>
    <t>MC0013825</t>
  </si>
  <si>
    <t>MC0013824</t>
  </si>
  <si>
    <t>D284</t>
  </si>
  <si>
    <t>Association des Producteurs de Lait de Montagne (APLM)</t>
  </si>
  <si>
    <t>Soutien à la démarche collective lait de montagne</t>
  </si>
  <si>
    <t>12-15-19-23-43-48-63</t>
  </si>
  <si>
    <t>69,17%</t>
  </si>
  <si>
    <t>D285</t>
  </si>
  <si>
    <t>CELAVAR Auvergne</t>
  </si>
  <si>
    <t>Inventer des solutions à la transmission des TPE agri-ruales propres à chaque territoire</t>
  </si>
  <si>
    <t>AURA-BFC-NA</t>
  </si>
  <si>
    <t>78,51%</t>
  </si>
  <si>
    <t>Prospectives</t>
  </si>
  <si>
    <t>MC0013917</t>
  </si>
  <si>
    <t>MC0013396</t>
  </si>
  <si>
    <t>Cantal Destination</t>
  </si>
  <si>
    <t>MC0013399</t>
  </si>
  <si>
    <t>MC0013909</t>
  </si>
  <si>
    <t>Association Mézenc-Gerbier</t>
  </si>
  <si>
    <t>Création de l'agence de services culturels Mézenc-Gerbier</t>
  </si>
  <si>
    <t>D286</t>
  </si>
  <si>
    <t>43,88%</t>
  </si>
  <si>
    <t>19,54%</t>
  </si>
  <si>
    <t>D287</t>
  </si>
  <si>
    <t>ADEAR Languedoc-Roussillon</t>
  </si>
  <si>
    <t>Vers une dynamique territoriale de la transmission des fermes</t>
  </si>
  <si>
    <t>Communauté de communes Ambert Livradois Forez</t>
  </si>
  <si>
    <t>Création d’une station de trail sur le Massif du Forez et implantation d’un nouveau téléski à Prabouré</t>
  </si>
  <si>
    <t>D288</t>
  </si>
  <si>
    <t>66,01%</t>
  </si>
  <si>
    <t>16,97%</t>
  </si>
  <si>
    <t>MC0014069</t>
  </si>
  <si>
    <t>Etude réseau d'itinéraires multipratiques et course d'orientation</t>
  </si>
  <si>
    <t>D289</t>
  </si>
  <si>
    <t>30-48</t>
  </si>
  <si>
    <t>D290</t>
  </si>
  <si>
    <t>Commune de  St-Germain des Fossés</t>
  </si>
  <si>
    <t>Redynamisation du centre-bourg de Saint-Germain des Fossés</t>
  </si>
  <si>
    <t>D291</t>
  </si>
  <si>
    <t>Commune d'Espalion</t>
  </si>
  <si>
    <t>Redynamisation du centre-bourg d'Espalion</t>
  </si>
  <si>
    <t>D292</t>
  </si>
  <si>
    <t>Communauté de communes Coeur de Lozère</t>
  </si>
  <si>
    <t>Redynamisation du centre-bourg de Mende</t>
  </si>
  <si>
    <t>39,39%</t>
  </si>
  <si>
    <t>D293</t>
  </si>
  <si>
    <t>Communauté de communes de Lapalisse</t>
  </si>
  <si>
    <t>Redynamisation du centre-bourg de Lapalisse (tranche 1)</t>
  </si>
  <si>
    <t>51,66%</t>
  </si>
  <si>
    <t>MC0014188</t>
  </si>
  <si>
    <t>Projet de renaturation et de réouverture au grand public de l'espace naturel du Liauzu</t>
  </si>
  <si>
    <t>D294</t>
  </si>
  <si>
    <t>4,14%</t>
  </si>
  <si>
    <t>D295</t>
  </si>
  <si>
    <t>Ilots Paysans</t>
  </si>
  <si>
    <t>Test d’activité : innovations et initiatives au service des territoires du Massif Central (TAIIST)</t>
  </si>
  <si>
    <t>79,99%</t>
  </si>
  <si>
    <t>MC0014362</t>
  </si>
  <si>
    <t>Expérimentation « Paiements pour Services Environnementaux » sur des territoires du Massif central : phase 1 - Accompagnement vers l'expérimentation</t>
  </si>
  <si>
    <t>D296</t>
  </si>
  <si>
    <t>46,97%</t>
  </si>
  <si>
    <t>Services Environnementaux</t>
  </si>
  <si>
    <t>D189a</t>
  </si>
  <si>
    <t>Installer en Massif central</t>
  </si>
  <si>
    <t>TEMOIN : accueillir et Transmettre en Milieu rural : Ouvrir vers des Initiatives Novatrices</t>
  </si>
  <si>
    <t>5-Défavorable</t>
  </si>
  <si>
    <t>MC0014375</t>
  </si>
  <si>
    <t>MC0014390</t>
  </si>
  <si>
    <t>Association pour la valorisation du bois des territoires du Massif central (ABTMC)</t>
  </si>
  <si>
    <t>Déploiement de la démarche de certification Bois des territoires du Massif central</t>
  </si>
  <si>
    <t>D297</t>
  </si>
  <si>
    <t>34,33%</t>
  </si>
  <si>
    <t>D298</t>
  </si>
  <si>
    <t>Wakan Théâtre</t>
  </si>
  <si>
    <t>TRÉTEAUX DANS LE MASSIF. Comédiens de campagne sur les routes du Massif central en quête de gloire et profits : 1759-1899. Histoire et géographie des premières circulations d’acteurs professionnels et des premiers Théâtres dans le Massif central aux XVIII</t>
  </si>
  <si>
    <t>Culture</t>
  </si>
  <si>
    <t>D249</t>
  </si>
  <si>
    <t>Chambre des Métiers de la Haute-Vienne</t>
  </si>
  <si>
    <t>RIIF (Réseau Intermassif Innovation Funéraire)</t>
  </si>
  <si>
    <t>Pierre</t>
  </si>
  <si>
    <t>corrigé</t>
  </si>
  <si>
    <t>Colonne1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</si>
</sst>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1"/>
      <name val="Calibri"/>
      <family val="2"/>
      <scheme val="minor"/>
    </font>
    <font>
      <sz val="11"/>
      <name val="Calibri"/>
      <family val="2"/>
      <scheme val="minor"/>
    </font>
    <font>
      <sz val="11"/>
      <name val="Calibri"/>
      <family val="2"/>
      <scheme val="minor"/>
    </font>
    <font>
      <sz val="11"/>
      <name val="Calibri"/>
      <family val="2"/>
      <scheme val="minor"/>
    </font>
  </fonts>
  <fills count="4">
    <fill>
      <patternFill patternType="none"/>
    </fill>
    <fill>
      <patternFill patternType="gray125"/>
    </fill>
    <fill>
      <patternFill patternType="solid">
        <fgColor theme="7" tint="-0.249977111117893"/>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26">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xf>
    <xf numFmtId="4" fontId="0" fillId="0" borderId="0" xfId="0" applyNumberFormat="1" applyAlignment="1">
      <alignment vertical="center"/>
    </xf>
    <xf numFmtId="0" fontId="0" fillId="0" borderId="0" xfId="0" applyAlignment="1">
      <alignment horizontal="center" vertical="center"/>
    </xf>
    <xf numFmtId="4" fontId="0" fillId="0" borderId="0" xfId="0" applyNumberFormat="1" applyAlignment="1">
      <alignment vertical="center" wrapText="1"/>
    </xf>
    <xf numFmtId="10" fontId="0" fillId="0" borderId="0" xfId="0" applyNumberFormat="1" applyAlignment="1">
      <alignment vertical="center" wrapText="1"/>
    </xf>
    <xf numFmtId="4" fontId="0" fillId="0" borderId="0" xfId="0" applyNumberFormat="1" applyAlignment="1">
      <alignment horizontal="center" vertical="center" wrapText="1"/>
    </xf>
    <xf numFmtId="4" fontId="0" fillId="0" borderId="0" xfId="0" applyNumberFormat="1" applyFill="1" applyAlignment="1">
      <alignment vertical="center" wrapText="1"/>
    </xf>
    <xf numFmtId="4" fontId="0" fillId="2" borderId="0" xfId="0" applyNumberFormat="1"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wrapText="1"/>
    </xf>
    <xf numFmtId="10" fontId="0" fillId="0" borderId="0" xfId="0" applyNumberFormat="1" applyFill="1" applyAlignment="1">
      <alignment vertical="center" wrapText="1"/>
    </xf>
    <xf numFmtId="0" fontId="0" fillId="0" borderId="0" xfId="0" applyFill="1" applyAlignment="1">
      <alignment vertical="center"/>
    </xf>
    <xf numFmtId="4" fontId="0" fillId="0" borderId="0" xfId="0" applyNumberFormat="1" applyFill="1" applyAlignment="1">
      <alignment horizontal="center" vertical="center" wrapText="1"/>
    </xf>
    <xf numFmtId="10" fontId="2" fillId="0" borderId="0" xfId="0" applyNumberFormat="1" applyFont="1" applyFill="1" applyAlignment="1">
      <alignment vertical="center" wrapText="1"/>
    </xf>
    <xf numFmtId="14" fontId="0" fillId="0" borderId="0" xfId="0" applyNumberFormat="1" applyFill="1" applyAlignment="1">
      <alignment horizontal="center" vertical="center" wrapText="1"/>
    </xf>
    <xf numFmtId="14" fontId="0" fillId="0" borderId="0" xfId="0" applyNumberFormat="1" applyFill="1" applyAlignment="1">
      <alignment vertical="center" wrapText="1"/>
    </xf>
    <xf numFmtId="4" fontId="0" fillId="0" borderId="0" xfId="0" applyNumberFormat="1" applyFill="1" applyAlignment="1">
      <alignment vertical="center"/>
    </xf>
    <xf numFmtId="10" fontId="3" fillId="0" borderId="0" xfId="0" applyNumberFormat="1" applyFont="1" applyFill="1" applyAlignment="1">
      <alignment vertical="center" wrapText="1"/>
    </xf>
    <xf numFmtId="10" fontId="4" fillId="0" borderId="0" xfId="0" applyNumberFormat="1" applyFont="1" applyFill="1" applyAlignment="1">
      <alignment vertical="center" wrapText="1"/>
    </xf>
    <xf numFmtId="10" fontId="5" fillId="0" borderId="0" xfId="0" applyNumberFormat="1" applyFont="1" applyFill="1" applyAlignment="1">
      <alignment vertical="center" wrapText="1"/>
    </xf>
    <xf numFmtId="4" fontId="0" fillId="3" borderId="0" xfId="0" applyNumberFormat="1" applyFill="1" applyAlignment="1">
      <alignment vertical="center" wrapText="1"/>
    </xf>
    <xf numFmtId="9" fontId="0" fillId="0" borderId="0" xfId="0" applyNumberFormat="1" applyFill="1" applyAlignment="1">
      <alignment horizontal="center" vertical="center" wrapText="1"/>
    </xf>
    <xf numFmtId="0" fontId="1" fillId="0" borderId="0" xfId="0" applyFont="1" applyFill="1" applyAlignment="1">
      <alignment horizontal="center" vertical="center"/>
    </xf>
  </cellXfs>
  <cellStyles count="1">
    <cellStyle name="Normal" xfId="0" builtinId="0"/>
  </cellStyles>
  <dxfs count="218">
    <dxf>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numFmt numFmtId="1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1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numFmt numFmtId="4" formatCode="#,##0.00"/>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4" formatCode="#,##0.00"/>
      <alignment horizontal="center" vertical="center" textRotation="0" wrapText="1" indent="0" justifyLastLine="0" shrinkToFit="0" readingOrder="0"/>
    </dxf>
    <dxf>
      <alignment horizontal="general" vertical="center" textRotation="0" wrapText="1" indent="0" justifyLastLine="0" shrinkToFit="0" readingOrder="0"/>
    </dxf>
    <dxf>
      <numFmt numFmtId="4" formatCode="#,##0.00"/>
      <alignment horizontal="center"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vertical="center" textRotation="0" wrapText="1"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font>
        <b/>
        <i val="0"/>
        <color rgb="FFFF0000"/>
      </font>
    </dxf>
    <dxf>
      <font>
        <b/>
        <i val="0"/>
        <color rgb="FF00B050"/>
      </font>
    </dxf>
    <dxf>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auto="1"/>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1"/>
        <color auto="1"/>
        <name val="Calibri"/>
        <scheme val="minor"/>
      </font>
      <numFmt numFmtId="1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center"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general" vertical="center" textRotation="0" wrapText="1" indent="0" justifyLastLine="0" shrinkToFit="0" readingOrder="0"/>
    </dxf>
    <dxf>
      <numFmt numFmtId="19" formatCode="dd/mm/yyyy"/>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4" formatCode="#,##0.00"/>
      <fill>
        <patternFill patternType="none">
          <fgColor indexed="64"/>
          <bgColor indexed="65"/>
        </patternFill>
      </fill>
      <alignment horizontal="center"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center" vertical="center" textRotation="0" wrapText="1" indent="0" justifyLastLine="0" shrinkToFit="0" readingOrder="0"/>
    </dxf>
    <dxf>
      <fill>
        <patternFill patternType="none">
          <fgColor indexed="64"/>
          <bgColor auto="1"/>
        </patternFill>
      </fill>
      <alignment vertical="center" textRotation="0" wrapText="1"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bgColor rgb="FF92D050"/>
        </patternFill>
      </fill>
    </dxf>
    <dxf>
      <fill>
        <patternFill>
          <bgColor rgb="FFFF0000"/>
        </patternFill>
      </fill>
    </dxf>
    <dxf>
      <font>
        <b/>
        <i val="0"/>
        <color rgb="FFFF0000"/>
      </font>
    </dxf>
    <dxf>
      <font>
        <b/>
        <i val="0"/>
        <color rgb="FF00B050"/>
      </font>
    </dxf>
    <dxf>
      <font>
        <b/>
        <i val="0"/>
        <color rgb="FFFF0000"/>
      </font>
    </dxf>
    <dxf>
      <font>
        <b/>
        <i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queryTables/queryTable1.xml><?xml version="1.0" encoding="utf-8"?>
<queryTable xmlns="http://schemas.openxmlformats.org/spreadsheetml/2006/main" name="Lancer la requête à partir de Excel Files" adjustColumnWidth="0" connectionId="1" autoFormatId="16" applyNumberFormats="0" applyBorderFormats="0" applyFontFormats="0" applyPatternFormats="0" applyAlignmentFormats="0" applyWidthHeightFormats="0">
  <queryTableRefresh nextId="150" unboundColumnsRight="1">
    <queryTableFields count="56">
      <queryTableField id="1" name="Programme" tableColumnId="1"/>
      <queryTableField id="84" name="ID_dossier GIP" tableColumnId="50"/>
      <queryTableField id="48" name="ID_Synergie" tableColumnId="43"/>
      <queryTableField id="146" name="Thematique" tableColumnId="57"/>
      <queryTableField id="2" name="Nom_MO" tableColumnId="2"/>
      <queryTableField id="3" name="Intitule_Operation" tableColumnId="3"/>
      <queryTableField id="4" name="Coût total déposé" tableColumnId="4"/>
      <queryTableField id="5" name="Aide Publique demandée" tableColumnId="5"/>
      <queryTableField id="135" name="Taux Aide publique" tableColumnId="47"/>
      <queryTableField id="133" name="FEDER Demandé" tableColumnId="45"/>
      <queryTableField id="136" name="Taux FEDER" tableColumnId="48"/>
      <queryTableField id="129" name="Dde cofi Etat" tableColumnId="13"/>
      <queryTableField id="130" name="Dde cofi Régions" tableColumnId="14"/>
      <queryTableField id="131" name="Dde cofi Dpt" tableColumnId="15"/>
      <queryTableField id="132" name="Date ARC" tableColumnId="17"/>
      <queryTableField id="92" dataBound="0" tableColumnId="6"/>
      <queryTableField id="44" dataBound="0" tableColumnId="44"/>
      <queryTableField id="40" dataBound="0" tableColumnId="40"/>
      <queryTableField id="42" dataBound="0" tableColumnId="42"/>
      <queryTableField id="41" dataBound="0" tableColumnId="41"/>
      <queryTableField id="89" dataBound="0" tableColumnId="52"/>
      <queryTableField id="7" name="FNADT_FN2" tableColumnId="7"/>
      <queryTableField id="125" name="AgricultureFN2" tableColumnId="8"/>
      <queryTableField id="90" dataBound="0" tableColumnId="54"/>
      <queryTableField id="95" name="ALPC_FN2" tableColumnId="11"/>
      <queryTableField id="50" name="AURA_FN2" tableColumnId="9"/>
      <queryTableField id="94" name="BFC_FN2" tableColumnId="10"/>
      <queryTableField id="55" name="LRMP_FN2" tableColumnId="16"/>
      <queryTableField id="91" dataBound="0" tableColumnId="55"/>
      <queryTableField id="57" name="03_FN2" tableColumnId="18"/>
      <queryTableField id="58" name="07_FN2" tableColumnId="19"/>
      <queryTableField id="59" name="11_FN2" tableColumnId="20"/>
      <queryTableField id="60" name="12_FN2" tableColumnId="21"/>
      <queryTableField id="61" name="15_FN2" tableColumnId="22"/>
      <queryTableField id="62" name="19_FN2" tableColumnId="23"/>
      <queryTableField id="63" name="21_FN2" tableColumnId="24"/>
      <queryTableField id="64" name="23_FN2" tableColumnId="25"/>
      <queryTableField id="65" name="30_FN2" tableColumnId="26"/>
      <queryTableField id="66" name="34_FN2" tableColumnId="27"/>
      <queryTableField id="67" name="42_FN2" tableColumnId="28"/>
      <queryTableField id="68" name="43_FN2" tableColumnId="29"/>
      <queryTableField id="69" name="46_FN2" tableColumnId="30"/>
      <queryTableField id="70" name="48_FN2" tableColumnId="31"/>
      <queryTableField id="71" name="58_FN2" tableColumnId="32"/>
      <queryTableField id="72" name="63_FN2" tableColumnId="33"/>
      <queryTableField id="73" name="69_FN2" tableColumnId="34"/>
      <queryTableField id="74" name="71_FN2" tableColumnId="35"/>
      <queryTableField id="75" name="81_FN2" tableColumnId="36"/>
      <queryTableField id="76" name="82_FN2" tableColumnId="37"/>
      <queryTableField id="77" name="87_FN2" tableColumnId="38"/>
      <queryTableField id="78" name="89_FN2" tableColumnId="39"/>
      <queryTableField id="79" name="Autre Public2" tableColumnId="46"/>
      <queryTableField id="88" name="'Prévisionnel FEDER'" tableColumnId="51"/>
      <queryTableField id="144" name="Date début operation" tableColumnId="53"/>
      <queryTableField id="148" name="'Avis Cprog précédent'" tableColumnId="58"/>
      <queryTableField id="149" dataBound="0" tableColumnId="12"/>
    </queryTableFields>
    <queryTableDeletedFields count="3">
      <deletedField name="Total_Etat_FN2"/>
      <deletedField name="Total_Regions_FN2"/>
      <deletedField name="Total_Dpts_FN2"/>
    </queryTableDeletedFields>
  </queryTableRefresh>
</queryTable>
</file>

<file path=xl/queryTables/queryTable2.xml><?xml version="1.0" encoding="utf-8"?>
<queryTable xmlns="http://schemas.openxmlformats.org/spreadsheetml/2006/main" name="Lancer la requête à partir de Excel Files" adjustColumnWidth="0" connectionId="2" autoFormatId="16" applyNumberFormats="0" applyBorderFormats="0" applyFontFormats="0" applyPatternFormats="0" applyAlignmentFormats="0" applyWidthHeightFormats="0">
  <queryTableRefresh nextId="171" unboundColumnsRight="1">
    <queryTableFields count="46">
      <queryTableField id="1" name="Programme" tableColumnId="1"/>
      <queryTableField id="84" name="ID_dossier GIP" tableColumnId="50"/>
      <queryTableField id="48" name="ID_Synergie" tableColumnId="43"/>
      <queryTableField id="2" name="Nom_MO" tableColumnId="2"/>
      <queryTableField id="3" name="Intitule_Operation" tableColumnId="3"/>
      <queryTableField id="4" name="Coût total déposé" tableColumnId="4"/>
      <queryTableField id="128" name="Coût total Eligible FEDER" tableColumnId="12"/>
      <queryTableField id="131" dataBound="0" tableColumnId="13"/>
      <queryTableField id="92" dataBound="0" tableColumnId="6"/>
      <queryTableField id="44" dataBound="0" tableColumnId="44"/>
      <queryTableField id="40" dataBound="0" tableColumnId="40"/>
      <queryTableField id="42" dataBound="0" tableColumnId="42"/>
      <queryTableField id="89" dataBound="0" tableColumnId="52"/>
      <queryTableField id="133" name="'FNADT'" tableColumnId="15"/>
      <queryTableField id="134" name="'Agriculture'" tableColumnId="16"/>
      <queryTableField id="90" dataBound="0" tableColumnId="54"/>
      <queryTableField id="138" name="'ALPC'" tableColumnId="20"/>
      <queryTableField id="136" name="'AURA'" tableColumnId="18"/>
      <queryTableField id="137" name="'BFC'" tableColumnId="19"/>
      <queryTableField id="139" name="'LRMP'" tableColumnId="21"/>
      <queryTableField id="91" dataBound="0" tableColumnId="55"/>
      <queryTableField id="141" name="'03'" tableColumnId="23"/>
      <queryTableField id="142" name="'07'" tableColumnId="24"/>
      <queryTableField id="143" name="'11'" tableColumnId="25"/>
      <queryTableField id="144" name="'12'" tableColumnId="26"/>
      <queryTableField id="145" name="'15'" tableColumnId="27"/>
      <queryTableField id="146" name="'19'" tableColumnId="28"/>
      <queryTableField id="147" name="'21'" tableColumnId="29"/>
      <queryTableField id="148" name="'23'" tableColumnId="30"/>
      <queryTableField id="149" name="'30'" tableColumnId="31"/>
      <queryTableField id="150" name="'34'" tableColumnId="32"/>
      <queryTableField id="151" name="'42'" tableColumnId="33"/>
      <queryTableField id="152" name="'43'" tableColumnId="34"/>
      <queryTableField id="153" name="'46'" tableColumnId="35"/>
      <queryTableField id="154" name="'48'" tableColumnId="36"/>
      <queryTableField id="155" name="'58'" tableColumnId="37"/>
      <queryTableField id="156" name="'63'" tableColumnId="38"/>
      <queryTableField id="157" name="'69'" tableColumnId="39"/>
      <queryTableField id="158" name="'71'" tableColumnId="41"/>
      <queryTableField id="159" name="'81'" tableColumnId="45"/>
      <queryTableField id="160" name="'82'" tableColumnId="47"/>
      <queryTableField id="161" name="'87'" tableColumnId="48"/>
      <queryTableField id="162" name="'89'" tableColumnId="51"/>
      <queryTableField id="163" name="'FEDER'" tableColumnId="53"/>
      <queryTableField id="164" name="'Autre Public'" tableColumnId="56"/>
      <queryTableField id="87" dataBound="0" tableColumnId="49"/>
    </queryTableFields>
    <queryTableDeletedFields count="7">
      <deletedField name="Total_Etat_FN2"/>
      <deletedField name="Total_Regions_FN2"/>
      <deletedField name="Total_Dpts_FN2"/>
      <deletedField name="Aide Publique demandée"/>
      <deletedField name="'Régions'"/>
      <deletedField name="'Etat'"/>
      <deletedField name="'Dpt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id="1" name="Tableau_Lancer_la_requête_à_partir_de_Excel_Files" displayName="Tableau_Lancer_la_requête_à_partir_de_Excel_Files" ref="A2:BD144" tableType="queryTable" totalsRowCount="1" headerRowDxfId="211" dataDxfId="210" totalsRowDxfId="209">
  <autoFilter ref="A2:BD143"/>
  <sortState ref="A3:BD143">
    <sortCondition ref="BC2:BC142"/>
  </sortState>
  <tableColumns count="56">
    <tableColumn id="1" uniqueName="1" name="Programme" totalsRowLabel="Total" queryTableFieldId="1" dataDxfId="208" totalsRowDxfId="207"/>
    <tableColumn id="50" uniqueName="50" name="ID_dossier GIP" totalsRowFunction="count" queryTableFieldId="84" dataDxfId="206" totalsRowDxfId="205"/>
    <tableColumn id="43" uniqueName="43" name="ID_Synergie" totalsRowFunction="count" queryTableFieldId="48" dataDxfId="204" totalsRowDxfId="203"/>
    <tableColumn id="57" uniqueName="57" name="Thematique" queryTableFieldId="146" dataDxfId="202" totalsRowDxfId="201"/>
    <tableColumn id="2" uniqueName="2" name="Nom_MO" queryTableFieldId="2" dataDxfId="200" totalsRowDxfId="199"/>
    <tableColumn id="3" uniqueName="3" name="Intitule_Operation" queryTableFieldId="3" dataDxfId="198" totalsRowDxfId="197"/>
    <tableColumn id="4" uniqueName="4" name="Coût total déposé" totalsRowFunction="sum" queryTableFieldId="4" dataDxfId="196" totalsRowDxfId="195"/>
    <tableColumn id="5" uniqueName="5" name="Aide Publique demandée" totalsRowFunction="sum" queryTableFieldId="5" dataDxfId="194" totalsRowDxfId="193"/>
    <tableColumn id="47" uniqueName="47" name="Taux Aide publique" queryTableFieldId="135" dataDxfId="192" totalsRowDxfId="191"/>
    <tableColumn id="45" uniqueName="45" name="FEDER Demandé" totalsRowFunction="sum" queryTableFieldId="133" dataDxfId="190" totalsRowDxfId="189"/>
    <tableColumn id="48" uniqueName="48" name="Taux FEDER" queryTableFieldId="136" dataDxfId="188" totalsRowDxfId="187"/>
    <tableColumn id="13" uniqueName="13" name="Dde cofi Etat" queryTableFieldId="129" dataDxfId="186" totalsRowDxfId="185"/>
    <tableColumn id="14" uniqueName="14" name="Dde cofi Régions" queryTableFieldId="130" dataDxfId="184" totalsRowDxfId="183"/>
    <tableColumn id="15" uniqueName="15" name="Dde cofi Dpt" queryTableFieldId="131" dataDxfId="182" totalsRowDxfId="181"/>
    <tableColumn id="17" uniqueName="17" name="Date ARC" queryTableFieldId="132" dataDxfId="180" totalsRowDxfId="179"/>
    <tableColumn id="6" uniqueName="6" name="Aide Publique Obtenue" totalsRowFunction="sum" queryTableFieldId="92" dataDxfId="178" totalsRowDxfId="177">
      <calculatedColumnFormula>Tableau_Lancer_la_requête_à_partir_de_Excel_Files[[#This Row],[Aide Massif Obtenue]]+Tableau_Lancer_la_requête_à_partir_de_Excel_Files[[#This Row],[Autre Public2]]</calculatedColumnFormula>
    </tableColumn>
    <tableColumn id="44" uniqueName="44" name="Taux Aide Publique cofi" queryTableFieldId="44" dataDxfId="176" totalsRowDxfId="175">
      <calculatedColumnFormula>(Tableau_Lancer_la_requête_à_partir_de_Excel_Files[[#This Row],[Autre Public2]]+Tableau_Lancer_la_requête_à_partir_de_Excel_Files[[#This Row],[Aide Massif Obtenue]])/Tableau_Lancer_la_requête_à_partir_de_Excel_Files[[#This Row],[Coût total déposé]]</calculatedColumnFormula>
    </tableColumn>
    <tableColumn id="40" uniqueName="40" name="Aide Massif Obtenue" totalsRowFunction="sum" queryTableFieldId="40" dataDxfId="174" totalsRowDxfId="173">
      <calculatedColumnFormula>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calculatedColumnFormula>
    </tableColumn>
    <tableColumn id="42" uniqueName="42" name="Taux Aide Massif cofi" queryTableFieldId="42" dataDxfId="172" totalsRowDxfId="171">
      <calculatedColumnFormula>Tableau_Lancer_la_requête_à_partir_de_Excel_Files[[#This Row],[Aide Massif Obtenue]]/Tableau_Lancer_la_requête_à_partir_de_Excel_Files[[#This Row],[Coût total déposé]]</calculatedColumnFormula>
    </tableColumn>
    <tableColumn id="41" uniqueName="41" name="Manque" totalsRowFunction="sum" queryTableFieldId="41" dataDxfId="170" totalsRowDxfId="169">
      <calculatedColumnFormula>Tableau_Lancer_la_requête_à_partir_de_Excel_Files[[#This Row],[Aide Publique Obtenue]]-Tableau_Lancer_la_requête_à_partir_de_Excel_Files[[#This Row],[Aide Publique demandée]]</calculatedColumnFormula>
    </tableColumn>
    <tableColumn id="52" uniqueName="52" name="Total_Etat_FN2 " totalsRowFunction="sum" queryTableFieldId="89" dataDxfId="168" totalsRowDxfId="167">
      <calculatedColumnFormula>Tableau_Lancer_la_requête_à_partir_de_Excel_Files[[#This Row],[FNADT_FN2]]+Tableau_Lancer_la_requête_à_partir_de_Excel_Files[[#This Row],[AgricultureFN2]]</calculatedColumnFormula>
    </tableColumn>
    <tableColumn id="7" uniqueName="7" name="FNADT_FN2" totalsRowFunction="sum" queryTableFieldId="7" dataDxfId="166" totalsRowDxfId="165"/>
    <tableColumn id="8" uniqueName="8" name="AgricultureFN2" queryTableFieldId="125" dataDxfId="164" totalsRowDxfId="163"/>
    <tableColumn id="54" uniqueName="54" name="Total_Regions_FN2 " totalsRowFunction="sum" queryTableFieldId="90" dataDxfId="162" totalsRowDxfId="161">
      <calculatedColumnFormula>Tableau_Lancer_la_requête_à_partir_de_Excel_Files[[#This Row],[ALPC_FN2]]+Tableau_Lancer_la_requête_à_partir_de_Excel_Files[[#This Row],[AURA_FN2]]+Tableau_Lancer_la_requête_à_partir_de_Excel_Files[[#This Row],[BFC_FN2]]+Tableau_Lancer_la_requête_à_partir_de_Excel_Files[[#This Row],[LRMP_FN2]]</calculatedColumnFormula>
    </tableColumn>
    <tableColumn id="11" uniqueName="11" name="ALPC_FN2" totalsRowFunction="sum" queryTableFieldId="95" dataDxfId="160" totalsRowDxfId="159"/>
    <tableColumn id="9" uniqueName="9" name="AURA_FN2" totalsRowFunction="sum" queryTableFieldId="50" dataDxfId="158" totalsRowDxfId="157"/>
    <tableColumn id="10" uniqueName="10" name="BFC_FN2" totalsRowFunction="sum" queryTableFieldId="94" dataDxfId="156" totalsRowDxfId="155"/>
    <tableColumn id="16" uniqueName="16" name="LRMP_FN2" totalsRowFunction="sum" queryTableFieldId="55" dataDxfId="154" totalsRowDxfId="153"/>
    <tableColumn id="55" uniqueName="55" name="Total_Dpts_FN2 " totalsRowFunction="sum" queryTableFieldId="91" dataDxfId="152" totalsRowDxfId="151">
      <calculatedColumnFormula>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calculatedColumnFormula>
    </tableColumn>
    <tableColumn id="18" uniqueName="18" name="03_FN2" totalsRowFunction="sum" queryTableFieldId="57" dataDxfId="150" totalsRowDxfId="149"/>
    <tableColumn id="19" uniqueName="19" name="07_FN2" totalsRowFunction="sum" queryTableFieldId="58" dataDxfId="148" totalsRowDxfId="147"/>
    <tableColumn id="20" uniqueName="20" name="11_FN2" totalsRowFunction="sum" queryTableFieldId="59" dataDxfId="146" totalsRowDxfId="145"/>
    <tableColumn id="21" uniqueName="21" name="12_FN2" totalsRowFunction="sum" queryTableFieldId="60" dataDxfId="144" totalsRowDxfId="143"/>
    <tableColumn id="22" uniqueName="22" name="15_FN2" totalsRowFunction="sum" queryTableFieldId="61" dataDxfId="142" totalsRowDxfId="141"/>
    <tableColumn id="23" uniqueName="23" name="19_FN2" totalsRowFunction="sum" queryTableFieldId="62" dataDxfId="140" totalsRowDxfId="139"/>
    <tableColumn id="24" uniqueName="24" name="21_FN2" totalsRowFunction="sum" queryTableFieldId="63" dataDxfId="138" totalsRowDxfId="137"/>
    <tableColumn id="25" uniqueName="25" name="23_FN2" totalsRowFunction="sum" queryTableFieldId="64" dataDxfId="136" totalsRowDxfId="135"/>
    <tableColumn id="26" uniqueName="26" name="30_FN2" totalsRowFunction="sum" queryTableFieldId="65" dataDxfId="134" totalsRowDxfId="133"/>
    <tableColumn id="27" uniqueName="27" name="34_FN2" totalsRowFunction="sum" queryTableFieldId="66" dataDxfId="132" totalsRowDxfId="131"/>
    <tableColumn id="28" uniqueName="28" name="42_FN2" totalsRowFunction="sum" queryTableFieldId="67" dataDxfId="130" totalsRowDxfId="129"/>
    <tableColumn id="29" uniqueName="29" name="43_FN2" totalsRowFunction="sum" queryTableFieldId="68" dataDxfId="128" totalsRowDxfId="127"/>
    <tableColumn id="30" uniqueName="30" name="46_FN2" totalsRowFunction="sum" queryTableFieldId="69" dataDxfId="126" totalsRowDxfId="125"/>
    <tableColumn id="31" uniqueName="31" name="48_FN2" totalsRowFunction="sum" queryTableFieldId="70" dataDxfId="124" totalsRowDxfId="123"/>
    <tableColumn id="32" uniqueName="32" name="58_FN2" totalsRowFunction="sum" queryTableFieldId="71" dataDxfId="122" totalsRowDxfId="121"/>
    <tableColumn id="33" uniqueName="33" name="63_FN2" totalsRowFunction="sum" queryTableFieldId="72" dataDxfId="120" totalsRowDxfId="119"/>
    <tableColumn id="34" uniqueName="34" name="69_FN2" totalsRowFunction="sum" queryTableFieldId="73" dataDxfId="118" totalsRowDxfId="117"/>
    <tableColumn id="35" uniqueName="35" name="71_FN2" totalsRowFunction="sum" queryTableFieldId="74" dataDxfId="116" totalsRowDxfId="115"/>
    <tableColumn id="36" uniqueName="36" name="81_FN2" totalsRowFunction="sum" queryTableFieldId="75" dataDxfId="114" totalsRowDxfId="113"/>
    <tableColumn id="37" uniqueName="37" name="82_FN2" totalsRowFunction="sum" queryTableFieldId="76" dataDxfId="112" totalsRowDxfId="111"/>
    <tableColumn id="38" uniqueName="38" name="87_FN2" totalsRowFunction="sum" queryTableFieldId="77" dataDxfId="110" totalsRowDxfId="109"/>
    <tableColumn id="39" uniqueName="39" name="89_FN2" totalsRowFunction="sum" queryTableFieldId="78" dataDxfId="108" totalsRowDxfId="107"/>
    <tableColumn id="46" uniqueName="46" name="Autre Public2" totalsRowFunction="sum" queryTableFieldId="79" dataDxfId="106" totalsRowDxfId="105"/>
    <tableColumn id="51" uniqueName="51" name="'Prévisionnel FEDER'" totalsRowFunction="sum" queryTableFieldId="88" dataDxfId="104" totalsRowDxfId="103"/>
    <tableColumn id="53" uniqueName="53" name="Date début operation" queryTableFieldId="144" dataDxfId="102" totalsRowDxfId="101"/>
    <tableColumn id="58" uniqueName="58" name="'Avis Cprog précédent'" queryTableFieldId="148" dataDxfId="100" totalsRowDxfId="99"/>
    <tableColumn id="12" uniqueName="12" name="Colonne1" queryTableFieldId="149" dataDxfId="98" totalsRowDxfId="97"/>
  </tableColumns>
  <tableStyleInfo name="TableStyleMedium2" showFirstColumn="0" showLastColumn="0" showRowStripes="1" showColumnStripes="0"/>
</table>
</file>

<file path=xl/tables/table2.xml><?xml version="1.0" encoding="utf-8"?>
<table xmlns="http://schemas.openxmlformats.org/spreadsheetml/2006/main" id="2" name="Tableau_Lancer_la_requête_à_partir_de_Excel_Files3" displayName="Tableau_Lancer_la_requête_à_partir_de_Excel_Files3" ref="A1:AT41" tableType="queryTable" totalsRowCount="1" headerRowDxfId="94" dataDxfId="93" totalsRowDxfId="92">
  <autoFilter ref="A1:AT40"/>
  <tableColumns count="46">
    <tableColumn id="1" uniqueName="1" name="Programme" totalsRowLabel="Total" queryTableFieldId="1" dataDxfId="91" totalsRowDxfId="90"/>
    <tableColumn id="50" uniqueName="50" name="ID_dossier GIP" queryTableFieldId="84" dataDxfId="89" totalsRowDxfId="88"/>
    <tableColumn id="43" uniqueName="43" name="ID_Synergie" totalsRowFunction="count" queryTableFieldId="48" dataDxfId="87" totalsRowDxfId="86"/>
    <tableColumn id="2" uniqueName="2" name="Nom_MO" queryTableFieldId="2" dataDxfId="85" totalsRowDxfId="84"/>
    <tableColumn id="3" uniqueName="3" name="Intitule_Operation" queryTableFieldId="3" dataDxfId="83" totalsRowDxfId="82"/>
    <tableColumn id="4" uniqueName="4" name="Coût total déposé" totalsRowFunction="sum" queryTableFieldId="4" dataDxfId="81" totalsRowDxfId="80"/>
    <tableColumn id="12" uniqueName="12" name="Coût total Eligible FEDER" queryTableFieldId="128" dataDxfId="79" totalsRowDxfId="78"/>
    <tableColumn id="13" uniqueName="13" name="Coût total" totalsRowFunction="sum" queryTableFieldId="131" dataDxfId="77" totalsRowDxfId="76">
      <calculatedColumnFormula>IF(Tableau_Lancer_la_requête_à_partir_de_Excel_Files3[[#This Row],[Coût total Eligible FEDER]]="",Tableau_Lancer_la_requête_à_partir_de_Excel_Files3[[#This Row],[Coût total déposé]],Tableau_Lancer_la_requête_à_partir_de_Excel_Files3[[#This Row],[Coût total Eligible FEDER]])</calculatedColumnFormula>
    </tableColumn>
    <tableColumn id="6" uniqueName="6" name="Aide Publique Obtenue" totalsRowFunction="sum" queryTableFieldId="92" dataDxfId="75" totalsRowDxfId="74">
      <calculatedColumnFormula>Tableau_Lancer_la_requête_à_partir_de_Excel_Files3[[#This Row],[Aide Massif Obtenu]]+Tableau_Lancer_la_requête_à_partir_de_Excel_Files3[[#This Row],[''Autre Public'']]</calculatedColumnFormula>
    </tableColumn>
    <tableColumn id="44" uniqueName="44" name="Taux Aide Publique" totalsRowFunction="sum" queryTableFieldId="44" dataDxfId="73" totalsRowDxfId="72">
      <calculatedColumnFormula>Tableau_Lancer_la_requête_à_partir_de_Excel_Files3[[#This Row],[Aide Publique Obtenue]]/Tableau_Lancer_la_requête_à_partir_de_Excel_Files3[[#This Row],[Coût total]]</calculatedColumnFormula>
    </tableColumn>
    <tableColumn id="40" uniqueName="40" name="Aide Massif Obtenu" totalsRowFunction="sum" queryTableFieldId="40" dataDxfId="71" totalsRowDxfId="70">
      <calculatedColumnFormula>Tableau_Lancer_la_requête_à_partir_de_Excel_Files3[[#This Row],[Etat]]+Tableau_Lancer_la_requête_à_partir_de_Excel_Files3[[#This Row],[Régions]]+Tableau_Lancer_la_requête_à_partir_de_Excel_Files3[[#This Row],[Départements]]+Tableau_Lancer_la_requête_à_partir_de_Excel_Files3[[#This Row],[''FEDER'']]</calculatedColumnFormula>
    </tableColumn>
    <tableColumn id="42" uniqueName="42" name="Taux Aide Massif" queryTableFieldId="42" dataDxfId="69" totalsRowDxfId="68">
      <calculatedColumnFormula>Tableau_Lancer_la_requête_à_partir_de_Excel_Files3[[#This Row],[Aide Massif Obtenu]]/Tableau_Lancer_la_requête_à_partir_de_Excel_Files3[[#This Row],[Coût total]]</calculatedColumnFormula>
    </tableColumn>
    <tableColumn id="52" uniqueName="52" name="Etat" totalsRowFunction="sum" queryTableFieldId="89" dataDxfId="67" totalsRowDxfId="66">
      <calculatedColumnFormula>Tableau_Lancer_la_requête_à_partir_de_Excel_Files3[[#This Row],[''FNADT'']]+Tableau_Lancer_la_requête_à_partir_de_Excel_Files3[[#This Row],[''Agriculture'']]</calculatedColumnFormula>
    </tableColumn>
    <tableColumn id="15" uniqueName="15" name="'FNADT'" queryTableFieldId="133" dataDxfId="65" totalsRowDxfId="64"/>
    <tableColumn id="16" uniqueName="16" name="'Agriculture'" queryTableFieldId="134" dataDxfId="63" totalsRowDxfId="62"/>
    <tableColumn id="54" uniqueName="54" name="Régions" totalsRowFunction="sum" queryTableFieldId="90" dataDxfId="61" totalsRowDxfId="60">
      <calculatedColumnFormula>Tableau_Lancer_la_requête_à_partir_de_Excel_Files3[[#This Row],[''ALPC'']]+Tableau_Lancer_la_requête_à_partir_de_Excel_Files3[[#This Row],[''AURA'']]+Tableau_Lancer_la_requête_à_partir_de_Excel_Files3[[#This Row],[''BFC'']]+Tableau_Lancer_la_requête_à_partir_de_Excel_Files3[[#This Row],[''LRMP'']]</calculatedColumnFormula>
    </tableColumn>
    <tableColumn id="20" uniqueName="20" name="'ALPC'" queryTableFieldId="138" dataDxfId="59" totalsRowDxfId="58"/>
    <tableColumn id="18" uniqueName="18" name="'AURA'" queryTableFieldId="136" dataDxfId="57" totalsRowDxfId="56"/>
    <tableColumn id="19" uniqueName="19" name="'BFC'" queryTableFieldId="137" dataDxfId="55" totalsRowDxfId="54"/>
    <tableColumn id="21" uniqueName="21" name="'LRMP'" queryTableFieldId="139" dataDxfId="53" totalsRowDxfId="52"/>
    <tableColumn id="55" uniqueName="55" name="Départements" totalsRowFunction="sum" queryTableFieldId="91" dataDxfId="51" totalsRowDxfId="50">
      <calculatedColumnFormula>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calculatedColumnFormula>
    </tableColumn>
    <tableColumn id="23" uniqueName="23" name="'03'" queryTableFieldId="141" dataDxfId="49" totalsRowDxfId="48"/>
    <tableColumn id="24" uniqueName="24" name="'07'" queryTableFieldId="142" dataDxfId="47" totalsRowDxfId="46"/>
    <tableColumn id="25" uniqueName="25" name="'11'" queryTableFieldId="143" dataDxfId="45" totalsRowDxfId="44"/>
    <tableColumn id="26" uniqueName="26" name="'12'" queryTableFieldId="144" dataDxfId="43" totalsRowDxfId="42"/>
    <tableColumn id="27" uniqueName="27" name="'15'" queryTableFieldId="145" dataDxfId="41" totalsRowDxfId="40"/>
    <tableColumn id="28" uniqueName="28" name="'19'" queryTableFieldId="146" dataDxfId="39" totalsRowDxfId="38"/>
    <tableColumn id="29" uniqueName="29" name="'21'" queryTableFieldId="147" dataDxfId="37" totalsRowDxfId="36"/>
    <tableColumn id="30" uniqueName="30" name="'23'" queryTableFieldId="148" dataDxfId="35" totalsRowDxfId="34"/>
    <tableColumn id="31" uniqueName="31" name="'30'" queryTableFieldId="149" dataDxfId="33" totalsRowDxfId="32"/>
    <tableColumn id="32" uniqueName="32" name="'34'" queryTableFieldId="150" dataDxfId="31" totalsRowDxfId="30"/>
    <tableColumn id="33" uniqueName="33" name="'42'" queryTableFieldId="151" dataDxfId="29" totalsRowDxfId="28"/>
    <tableColumn id="34" uniqueName="34" name="'43'" queryTableFieldId="152" dataDxfId="27" totalsRowDxfId="26"/>
    <tableColumn id="35" uniqueName="35" name="'46'" queryTableFieldId="153" dataDxfId="25" totalsRowDxfId="24"/>
    <tableColumn id="36" uniqueName="36" name="'48'" queryTableFieldId="154" dataDxfId="23" totalsRowDxfId="22"/>
    <tableColumn id="37" uniqueName="37" name="'58'" queryTableFieldId="155" dataDxfId="21" totalsRowDxfId="20"/>
    <tableColumn id="38" uniqueName="38" name="'63'" queryTableFieldId="156" dataDxfId="19" totalsRowDxfId="18"/>
    <tableColumn id="39" uniqueName="39" name="'69'" queryTableFieldId="157" dataDxfId="17" totalsRowDxfId="16"/>
    <tableColumn id="41" uniqueName="41" name="'71'" queryTableFieldId="158" dataDxfId="15" totalsRowDxfId="14"/>
    <tableColumn id="45" uniqueName="45" name="'81'" queryTableFieldId="159" dataDxfId="13" totalsRowDxfId="12"/>
    <tableColumn id="47" uniqueName="47" name="'82'" queryTableFieldId="160" dataDxfId="11" totalsRowDxfId="10"/>
    <tableColumn id="48" uniqueName="48" name="'87'" queryTableFieldId="161" dataDxfId="9" totalsRowDxfId="8"/>
    <tableColumn id="51" uniqueName="51" name="'89'" queryTableFieldId="162" dataDxfId="7" totalsRowDxfId="6"/>
    <tableColumn id="53" uniqueName="53" name="'FEDER'" queryTableFieldId="163" dataDxfId="5" totalsRowDxfId="4"/>
    <tableColumn id="56" uniqueName="56" name="'Autre Public'" queryTableFieldId="164" dataDxfId="3" totalsRowDxfId="2"/>
    <tableColumn id="49" uniqueName="49" name="Remarques " queryTableFieldId="87" dataDxfId="1" totalsRow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44"/>
  <sheetViews>
    <sheetView tabSelected="1" zoomScale="60" zoomScaleNormal="60" workbookViewId="0">
      <pane xSplit="12240" topLeftCell="O1" activePane="topRight"/>
      <selection activeCell="I63" sqref="I63"/>
      <selection pane="topRight" activeCell="P15" sqref="P15"/>
    </sheetView>
  </sheetViews>
  <sheetFormatPr baseColWidth="10" defaultRowHeight="15" outlineLevelCol="1" x14ac:dyDescent="0.25"/>
  <cols>
    <col min="1" max="1" width="12.42578125" style="14" customWidth="1"/>
    <col min="2" max="2" width="12.140625" style="14" customWidth="1"/>
    <col min="3" max="3" width="15" style="14" customWidth="1"/>
    <col min="4" max="4" width="17.85546875" style="14" customWidth="1"/>
    <col min="5" max="5" width="37.42578125" style="14" customWidth="1"/>
    <col min="6" max="6" width="46" style="14" customWidth="1"/>
    <col min="7" max="7" width="19.5703125" style="14" customWidth="1"/>
    <col min="8" max="8" width="12.85546875" style="14" customWidth="1"/>
    <col min="9" max="9" width="15.42578125" style="14" customWidth="1"/>
    <col min="10" max="10" width="21.7109375" style="14" customWidth="1"/>
    <col min="11" max="11" width="10.7109375" style="14" customWidth="1"/>
    <col min="12" max="12" width="11.85546875" style="14" customWidth="1"/>
    <col min="13" max="13" width="14.42578125" style="14" customWidth="1"/>
    <col min="14" max="14" width="9.85546875" style="14" customWidth="1"/>
    <col min="15" max="15" width="13.5703125" style="14" customWidth="1"/>
    <col min="16" max="16" width="17.28515625" style="14" customWidth="1" collapsed="1"/>
    <col min="17" max="17" width="15.140625" style="14" customWidth="1"/>
    <col min="18" max="18" width="12.7109375" style="14" customWidth="1"/>
    <col min="19" max="19" width="14.140625" style="14" customWidth="1"/>
    <col min="20" max="20" width="16.85546875" style="14" customWidth="1" collapsed="1"/>
    <col min="21" max="21" width="12.42578125" style="14" customWidth="1"/>
    <col min="22" max="22" width="19.140625" style="14" customWidth="1" outlineLevel="1"/>
    <col min="23" max="23" width="18.28515625" style="14" customWidth="1" outlineLevel="1" collapsed="1"/>
    <col min="24" max="24" width="13.7109375" style="14" customWidth="1"/>
    <col min="25" max="25" width="19.42578125" style="14" hidden="1" customWidth="1" outlineLevel="1" collapsed="1"/>
    <col min="26" max="27" width="12" style="14" hidden="1" customWidth="1" outlineLevel="1"/>
    <col min="28" max="28" width="12" style="14" hidden="1" customWidth="1" outlineLevel="1" collapsed="1"/>
    <col min="29" max="29" width="12" style="14" customWidth="1" collapsed="1"/>
    <col min="30" max="44" width="12" style="14" hidden="1" customWidth="1" outlineLevel="1"/>
    <col min="45" max="45" width="12" style="14" hidden="1" customWidth="1" outlineLevel="1" collapsed="1"/>
    <col min="46" max="47" width="12" style="14" hidden="1" customWidth="1" outlineLevel="1"/>
    <col min="48" max="48" width="12" style="14" hidden="1" customWidth="1" outlineLevel="1" collapsed="1"/>
    <col min="49" max="50" width="12" style="14" hidden="1" customWidth="1" outlineLevel="1"/>
    <col min="51" max="51" width="12" style="14" hidden="1" customWidth="1" outlineLevel="1" collapsed="1"/>
    <col min="52" max="52" width="12" style="14" customWidth="1" collapsed="1"/>
    <col min="53" max="56" width="12" style="14" customWidth="1"/>
    <col min="57" max="57" width="26.140625" style="14" customWidth="1"/>
    <col min="58" max="58" width="34.5703125" style="14" customWidth="1"/>
    <col min="59" max="59" width="29.28515625" style="14" customWidth="1"/>
    <col min="60" max="60" width="14.28515625" style="14" customWidth="1" collapsed="1"/>
    <col min="61" max="61" width="17.42578125" style="14" customWidth="1" collapsed="1"/>
    <col min="62" max="62" width="11.42578125" style="14" bestFit="1" customWidth="1" collapsed="1"/>
    <col min="63" max="63" width="11.42578125" style="14" customWidth="1"/>
    <col min="64" max="64" width="15.5703125" style="14" bestFit="1" customWidth="1"/>
    <col min="65" max="65" width="36.85546875" style="14" customWidth="1"/>
    <col min="66" max="66" width="10" style="14" customWidth="1"/>
    <col min="67" max="67" width="19.28515625" style="14" customWidth="1"/>
    <col min="68" max="68" width="21.5703125" style="14" customWidth="1" collapsed="1"/>
    <col min="69" max="69" width="9.7109375" style="19" customWidth="1" collapsed="1"/>
    <col min="70" max="90" width="9.7109375" style="19" customWidth="1"/>
    <col min="91" max="91" width="12" style="14" customWidth="1" collapsed="1"/>
    <col min="92" max="92" width="14.28515625" style="14" bestFit="1" customWidth="1" collapsed="1"/>
    <col min="93" max="93" width="17.42578125" style="14" bestFit="1" customWidth="1"/>
    <col min="94" max="94" width="17" style="14" bestFit="1" customWidth="1"/>
    <col min="95" max="95" width="14.7109375" style="14" bestFit="1" customWidth="1"/>
    <col min="96" max="16384" width="11.42578125" style="14"/>
  </cols>
  <sheetData>
    <row r="1" spans="1:90" x14ac:dyDescent="0.25">
      <c r="U1" s="25" t="s">
        <v>215</v>
      </c>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row>
    <row r="2" spans="1:90" s="12" customFormat="1" ht="45" x14ac:dyDescent="0.25">
      <c r="A2" s="12" t="s">
        <v>0</v>
      </c>
      <c r="B2" s="12" t="s">
        <v>46</v>
      </c>
      <c r="C2" s="12" t="s">
        <v>18</v>
      </c>
      <c r="D2" s="12" t="s">
        <v>278</v>
      </c>
      <c r="E2" s="12" t="s">
        <v>1</v>
      </c>
      <c r="F2" s="12" t="s">
        <v>2</v>
      </c>
      <c r="G2" s="12" t="s">
        <v>3</v>
      </c>
      <c r="H2" s="12" t="s">
        <v>4</v>
      </c>
      <c r="I2" s="12" t="s">
        <v>208</v>
      </c>
      <c r="J2" s="12" t="s">
        <v>207</v>
      </c>
      <c r="K2" s="12" t="s">
        <v>209</v>
      </c>
      <c r="L2" s="12" t="s">
        <v>201</v>
      </c>
      <c r="M2" s="12" t="s">
        <v>202</v>
      </c>
      <c r="N2" s="12" t="s">
        <v>203</v>
      </c>
      <c r="O2" s="12" t="s">
        <v>204</v>
      </c>
      <c r="P2" s="12" t="s">
        <v>52</v>
      </c>
      <c r="Q2" s="12" t="s">
        <v>216</v>
      </c>
      <c r="R2" s="12" t="s">
        <v>218</v>
      </c>
      <c r="S2" s="12" t="s">
        <v>217</v>
      </c>
      <c r="T2" s="12" t="s">
        <v>14</v>
      </c>
      <c r="U2" s="12" t="s">
        <v>49</v>
      </c>
      <c r="V2" s="12" t="s">
        <v>13</v>
      </c>
      <c r="W2" s="12" t="s">
        <v>55</v>
      </c>
      <c r="X2" s="12" t="s">
        <v>50</v>
      </c>
      <c r="Y2" s="12" t="s">
        <v>54</v>
      </c>
      <c r="Z2" s="12" t="s">
        <v>20</v>
      </c>
      <c r="AA2" s="12" t="s">
        <v>53</v>
      </c>
      <c r="AB2" s="12" t="s">
        <v>21</v>
      </c>
      <c r="AC2" s="12" t="s">
        <v>51</v>
      </c>
      <c r="AD2" s="12" t="s">
        <v>22</v>
      </c>
      <c r="AE2" s="12" t="s">
        <v>23</v>
      </c>
      <c r="AF2" s="12" t="s">
        <v>24</v>
      </c>
      <c r="AG2" s="12" t="s">
        <v>25</v>
      </c>
      <c r="AH2" s="12" t="s">
        <v>26</v>
      </c>
      <c r="AI2" s="12" t="s">
        <v>27</v>
      </c>
      <c r="AJ2" s="12" t="s">
        <v>28</v>
      </c>
      <c r="AK2" s="12" t="s">
        <v>29</v>
      </c>
      <c r="AL2" s="12" t="s">
        <v>30</v>
      </c>
      <c r="AM2" s="12" t="s">
        <v>31</v>
      </c>
      <c r="AN2" s="12" t="s">
        <v>32</v>
      </c>
      <c r="AO2" s="12" t="s">
        <v>33</v>
      </c>
      <c r="AP2" s="12" t="s">
        <v>34</v>
      </c>
      <c r="AQ2" s="12" t="s">
        <v>35</v>
      </c>
      <c r="AR2" s="12" t="s">
        <v>36</v>
      </c>
      <c r="AS2" s="12" t="s">
        <v>37</v>
      </c>
      <c r="AT2" s="12" t="s">
        <v>38</v>
      </c>
      <c r="AU2" s="12" t="s">
        <v>39</v>
      </c>
      <c r="AV2" s="12" t="s">
        <v>40</v>
      </c>
      <c r="AW2" s="12" t="s">
        <v>41</v>
      </c>
      <c r="AX2" s="12" t="s">
        <v>42</v>
      </c>
      <c r="AY2" s="12" t="s">
        <v>43</v>
      </c>
      <c r="AZ2" s="12" t="s">
        <v>44</v>
      </c>
      <c r="BA2" s="12" t="s">
        <v>48</v>
      </c>
      <c r="BB2" s="12" t="s">
        <v>219</v>
      </c>
      <c r="BC2" s="12" t="s">
        <v>282</v>
      </c>
      <c r="BD2" s="12" t="s">
        <v>701</v>
      </c>
    </row>
    <row r="3" spans="1:90" ht="45" x14ac:dyDescent="0.25">
      <c r="A3" s="12" t="s">
        <v>5</v>
      </c>
      <c r="B3" s="15" t="s">
        <v>481</v>
      </c>
      <c r="C3" s="15" t="s">
        <v>481</v>
      </c>
      <c r="D3" s="18" t="s">
        <v>284</v>
      </c>
      <c r="E3" s="11" t="s">
        <v>482</v>
      </c>
      <c r="F3" s="11" t="s">
        <v>483</v>
      </c>
      <c r="G3" s="9">
        <v>95554.78</v>
      </c>
      <c r="H3" s="9">
        <v>66888.34</v>
      </c>
      <c r="I3" s="17" t="s">
        <v>210</v>
      </c>
      <c r="J3" s="15"/>
      <c r="K3" s="17" t="s">
        <v>212</v>
      </c>
      <c r="L3" s="15" t="s">
        <v>205</v>
      </c>
      <c r="M3" s="15" t="s">
        <v>484</v>
      </c>
      <c r="N3" s="15"/>
      <c r="O3" s="17">
        <v>42639</v>
      </c>
      <c r="P3" s="9">
        <f>Tableau_Lancer_la_requête_à_partir_de_Excel_Files[[#This Row],[Aide Massif Obtenue]]+Tableau_Lancer_la_requête_à_partir_de_Excel_Files[[#This Row],[Autre Public2]]</f>
        <v>8098.2</v>
      </c>
      <c r="Q3" s="13">
        <f>(Tableau_Lancer_la_requête_à_partir_de_Excel_Files[[#This Row],[Autre Public2]]+Tableau_Lancer_la_requête_à_partir_de_Excel_Files[[#This Row],[Aide Massif Obtenue]])/Tableau_Lancer_la_requête_à_partir_de_Excel_Files[[#This Row],[Coût total déposé]]</f>
        <v>8.4749292500071682E-2</v>
      </c>
      <c r="R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8098.2</v>
      </c>
      <c r="S3" s="16">
        <f>Tableau_Lancer_la_requête_à_partir_de_Excel_Files[[#This Row],[Aide Massif Obtenue]]/Tableau_Lancer_la_requête_à_partir_de_Excel_Files[[#This Row],[Coût total déposé]]</f>
        <v>8.4749292500071682E-2</v>
      </c>
      <c r="T3" s="9">
        <f>Tableau_Lancer_la_requête_à_partir_de_Excel_Files[[#This Row],[Aide Publique Obtenue]]-Tableau_Lancer_la_requête_à_partir_de_Excel_Files[[#This Row],[Aide Publique demandée]]</f>
        <v>-58790.14</v>
      </c>
      <c r="U3" s="9">
        <f>Tableau_Lancer_la_requête_à_partir_de_Excel_Files[[#This Row],[FNADT_FN2]]+Tableau_Lancer_la_requête_à_partir_de_Excel_Files[[#This Row],[AgricultureFN2]]</f>
        <v>5821.2</v>
      </c>
      <c r="V3" s="9"/>
      <c r="W3" s="9">
        <v>5821.2</v>
      </c>
      <c r="X3" s="9">
        <f>Tableau_Lancer_la_requête_à_partir_de_Excel_Files[[#This Row],[ALPC_FN2]]+Tableau_Lancer_la_requête_à_partir_de_Excel_Files[[#This Row],[AURA_FN2]]+Tableau_Lancer_la_requête_à_partir_de_Excel_Files[[#This Row],[BFC_FN2]]+Tableau_Lancer_la_requête_à_partir_de_Excel_Files[[#This Row],[LRMP_FN2]]</f>
        <v>2277</v>
      </c>
      <c r="Y3" s="9"/>
      <c r="Z3" s="14">
        <v>2277</v>
      </c>
      <c r="AA3" s="9"/>
      <c r="AB3" s="9"/>
      <c r="AC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 s="9"/>
      <c r="AE3" s="9"/>
      <c r="AF3" s="9"/>
      <c r="AG3" s="9"/>
      <c r="AH3" s="9"/>
      <c r="AI3" s="9"/>
      <c r="AJ3" s="9"/>
      <c r="AK3" s="9"/>
      <c r="AL3" s="9"/>
      <c r="AM3" s="9"/>
      <c r="AN3" s="9"/>
      <c r="AO3" s="9"/>
      <c r="AP3" s="9"/>
      <c r="AQ3" s="9"/>
      <c r="AR3" s="9"/>
      <c r="AS3" s="9"/>
      <c r="AT3" s="9"/>
      <c r="AU3" s="9"/>
      <c r="AV3" s="9"/>
      <c r="AW3" s="9"/>
      <c r="AX3" s="9"/>
      <c r="AY3" s="9"/>
      <c r="AZ3" s="9">
        <v>0</v>
      </c>
      <c r="BA3" s="9">
        <v>0</v>
      </c>
      <c r="BB3" s="18"/>
      <c r="BC3" s="18" t="s">
        <v>619</v>
      </c>
      <c r="BD3" s="9"/>
      <c r="BQ3" s="14"/>
      <c r="BR3" s="14"/>
      <c r="BS3" s="14"/>
      <c r="BT3" s="14"/>
      <c r="BU3" s="14"/>
      <c r="BV3" s="14"/>
      <c r="BW3" s="14"/>
      <c r="BX3" s="14"/>
      <c r="BY3" s="14"/>
      <c r="BZ3" s="14"/>
      <c r="CA3" s="14"/>
      <c r="CB3" s="14"/>
      <c r="CC3" s="14"/>
      <c r="CD3" s="14"/>
      <c r="CE3" s="14"/>
      <c r="CF3" s="14"/>
      <c r="CG3" s="14"/>
      <c r="CH3" s="14"/>
      <c r="CI3" s="14"/>
      <c r="CJ3" s="14"/>
      <c r="CK3" s="14"/>
      <c r="CL3" s="14"/>
    </row>
    <row r="4" spans="1:90" ht="45" x14ac:dyDescent="0.25">
      <c r="A4" s="12" t="s">
        <v>5</v>
      </c>
      <c r="B4" s="15" t="s">
        <v>485</v>
      </c>
      <c r="C4" s="15" t="s">
        <v>485</v>
      </c>
      <c r="D4" s="18" t="s">
        <v>284</v>
      </c>
      <c r="E4" s="11" t="s">
        <v>486</v>
      </c>
      <c r="F4" s="11" t="s">
        <v>483</v>
      </c>
      <c r="G4" s="9">
        <v>26222.49</v>
      </c>
      <c r="H4" s="9">
        <v>18355.740000000002</v>
      </c>
      <c r="I4" s="17" t="s">
        <v>210</v>
      </c>
      <c r="J4" s="15"/>
      <c r="K4" s="17" t="s">
        <v>212</v>
      </c>
      <c r="L4" s="15" t="s">
        <v>205</v>
      </c>
      <c r="M4" s="15" t="s">
        <v>484</v>
      </c>
      <c r="N4" s="15"/>
      <c r="O4" s="17">
        <v>42639</v>
      </c>
      <c r="P4" s="9">
        <f>Tableau_Lancer_la_requête_à_partir_de_Excel_Files[[#This Row],[Aide Massif Obtenue]]+Tableau_Lancer_la_requête_à_partir_de_Excel_Files[[#This Row],[Autre Public2]]</f>
        <v>12767.87</v>
      </c>
      <c r="Q4" s="13">
        <f>(Tableau_Lancer_la_requête_à_partir_de_Excel_Files[[#This Row],[Autre Public2]]+Tableau_Lancer_la_requête_à_partir_de_Excel_Files[[#This Row],[Aide Massif Obtenue]])/Tableau_Lancer_la_requête_à_partir_de_Excel_Files[[#This Row],[Coût total déposé]]</f>
        <v>0.48690532439901779</v>
      </c>
      <c r="R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12767.87</v>
      </c>
      <c r="S4" s="16">
        <f>Tableau_Lancer_la_requête_à_partir_de_Excel_Files[[#This Row],[Aide Massif Obtenue]]/Tableau_Lancer_la_requête_à_partir_de_Excel_Files[[#This Row],[Coût total déposé]]</f>
        <v>0.48690532439901779</v>
      </c>
      <c r="T4" s="9">
        <f>Tableau_Lancer_la_requête_à_partir_de_Excel_Files[[#This Row],[Aide Publique Obtenue]]-Tableau_Lancer_la_requête_à_partir_de_Excel_Files[[#This Row],[Aide Publique demandée]]</f>
        <v>-5587.8700000000008</v>
      </c>
      <c r="U4" s="9">
        <f>Tableau_Lancer_la_requête_à_partir_de_Excel_Files[[#This Row],[FNADT_FN2]]+Tableau_Lancer_la_requête_à_partir_de_Excel_Files[[#This Row],[AgricultureFN2]]</f>
        <v>9177.8700000000008</v>
      </c>
      <c r="V4" s="9"/>
      <c r="W4" s="9">
        <v>9177.8700000000008</v>
      </c>
      <c r="X4" s="9">
        <f>Tableau_Lancer_la_requête_à_partir_de_Excel_Files[[#This Row],[ALPC_FN2]]+Tableau_Lancer_la_requête_à_partir_de_Excel_Files[[#This Row],[AURA_FN2]]+Tableau_Lancer_la_requête_à_partir_de_Excel_Files[[#This Row],[BFC_FN2]]+Tableau_Lancer_la_requête_à_partir_de_Excel_Files[[#This Row],[LRMP_FN2]]</f>
        <v>3590</v>
      </c>
      <c r="Y4" s="9"/>
      <c r="Z4" s="9">
        <v>3590</v>
      </c>
      <c r="AA4" s="9"/>
      <c r="AB4" s="9"/>
      <c r="AC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 s="9"/>
      <c r="AE4" s="9"/>
      <c r="AF4" s="9"/>
      <c r="AG4" s="9"/>
      <c r="AH4" s="9"/>
      <c r="AI4" s="9"/>
      <c r="AJ4" s="9"/>
      <c r="AK4" s="9"/>
      <c r="AL4" s="9"/>
      <c r="AM4" s="9"/>
      <c r="AN4" s="9"/>
      <c r="AO4" s="9"/>
      <c r="AP4" s="9"/>
      <c r="AQ4" s="9"/>
      <c r="AR4" s="9"/>
      <c r="AS4" s="9"/>
      <c r="AT4" s="9"/>
      <c r="AU4" s="9"/>
      <c r="AV4" s="9"/>
      <c r="AW4" s="9"/>
      <c r="AX4" s="9"/>
      <c r="AY4" s="9"/>
      <c r="AZ4" s="9">
        <v>0</v>
      </c>
      <c r="BA4" s="9">
        <v>0</v>
      </c>
      <c r="BB4" s="18"/>
      <c r="BC4" s="18" t="s">
        <v>619</v>
      </c>
      <c r="BD4" s="9"/>
      <c r="BQ4" s="14"/>
      <c r="BR4" s="14"/>
      <c r="BS4" s="14"/>
      <c r="BT4" s="14"/>
      <c r="BU4" s="14"/>
      <c r="BV4" s="14"/>
      <c r="BW4" s="14"/>
      <c r="BX4" s="14"/>
      <c r="BY4" s="14"/>
      <c r="BZ4" s="14"/>
      <c r="CA4" s="14"/>
      <c r="CB4" s="14"/>
      <c r="CC4" s="14"/>
      <c r="CD4" s="14"/>
      <c r="CE4" s="14"/>
      <c r="CF4" s="14"/>
      <c r="CG4" s="14"/>
      <c r="CH4" s="14"/>
      <c r="CI4" s="14"/>
      <c r="CJ4" s="14"/>
      <c r="CK4" s="14"/>
      <c r="CL4" s="14"/>
    </row>
    <row r="5" spans="1:90" ht="45" x14ac:dyDescent="0.25">
      <c r="A5" s="12" t="s">
        <v>5</v>
      </c>
      <c r="B5" s="15" t="s">
        <v>487</v>
      </c>
      <c r="C5" s="15" t="s">
        <v>487</v>
      </c>
      <c r="D5" s="18" t="s">
        <v>284</v>
      </c>
      <c r="E5" s="11" t="s">
        <v>313</v>
      </c>
      <c r="F5" s="11" t="s">
        <v>483</v>
      </c>
      <c r="G5" s="9">
        <v>4751.9399999999996</v>
      </c>
      <c r="H5" s="9">
        <v>3326.36</v>
      </c>
      <c r="I5" s="17" t="s">
        <v>210</v>
      </c>
      <c r="J5" s="15"/>
      <c r="K5" s="17" t="s">
        <v>212</v>
      </c>
      <c r="L5" s="15" t="s">
        <v>205</v>
      </c>
      <c r="M5" s="15" t="s">
        <v>488</v>
      </c>
      <c r="N5" s="15"/>
      <c r="O5" s="17">
        <v>42639</v>
      </c>
      <c r="P5" s="9">
        <f>Tableau_Lancer_la_requête_à_partir_de_Excel_Files[[#This Row],[Aide Massif Obtenue]]+Tableau_Lancer_la_requête_à_partir_de_Excel_Files[[#This Row],[Autre Public2]]</f>
        <v>1663.18</v>
      </c>
      <c r="Q5" s="13">
        <f>(Tableau_Lancer_la_requête_à_partir_de_Excel_Files[[#This Row],[Autre Public2]]+Tableau_Lancer_la_requête_à_partir_de_Excel_Files[[#This Row],[Aide Massif Obtenue]])/Tableau_Lancer_la_requête_à_partir_de_Excel_Files[[#This Row],[Coût total déposé]]</f>
        <v>0.35000021044036755</v>
      </c>
      <c r="R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1663.18</v>
      </c>
      <c r="S5" s="16">
        <f>Tableau_Lancer_la_requête_à_partir_de_Excel_Files[[#This Row],[Aide Massif Obtenue]]/Tableau_Lancer_la_requête_à_partir_de_Excel_Files[[#This Row],[Coût total déposé]]</f>
        <v>0.35000021044036755</v>
      </c>
      <c r="T5" s="9">
        <f>Tableau_Lancer_la_requête_à_partir_de_Excel_Files[[#This Row],[Aide Publique Obtenue]]-Tableau_Lancer_la_requête_à_partir_de_Excel_Files[[#This Row],[Aide Publique demandée]]</f>
        <v>-1663.18</v>
      </c>
      <c r="U5" s="9">
        <f>Tableau_Lancer_la_requête_à_partir_de_Excel_Files[[#This Row],[FNADT_FN2]]+Tableau_Lancer_la_requête_à_partir_de_Excel_Files[[#This Row],[AgricultureFN2]]</f>
        <v>1663.18</v>
      </c>
      <c r="V5" s="9"/>
      <c r="W5" s="9">
        <v>1663.18</v>
      </c>
      <c r="X5"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 s="9"/>
      <c r="Z5" s="9"/>
      <c r="AA5" s="9"/>
      <c r="AB5" s="9">
        <v>0</v>
      </c>
      <c r="AC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 s="9"/>
      <c r="AE5" s="9"/>
      <c r="AF5" s="9"/>
      <c r="AG5" s="9"/>
      <c r="AH5" s="9"/>
      <c r="AI5" s="9"/>
      <c r="AJ5" s="9"/>
      <c r="AK5" s="9"/>
      <c r="AL5" s="9"/>
      <c r="AM5" s="9"/>
      <c r="AN5" s="9"/>
      <c r="AO5" s="9"/>
      <c r="AP5" s="9"/>
      <c r="AQ5" s="9"/>
      <c r="AR5" s="9"/>
      <c r="AS5" s="9"/>
      <c r="AT5" s="9"/>
      <c r="AU5" s="9"/>
      <c r="AV5" s="9"/>
      <c r="AW5" s="9"/>
      <c r="AX5" s="9"/>
      <c r="AY5" s="9"/>
      <c r="AZ5" s="9">
        <v>0</v>
      </c>
      <c r="BA5" s="9">
        <v>0</v>
      </c>
      <c r="BB5" s="18"/>
      <c r="BC5" s="18" t="s">
        <v>619</v>
      </c>
      <c r="BD5" s="9"/>
      <c r="BQ5" s="14"/>
      <c r="BR5" s="14"/>
      <c r="BS5" s="14"/>
      <c r="BT5" s="14"/>
      <c r="BU5" s="14"/>
      <c r="BV5" s="14"/>
      <c r="BW5" s="14"/>
      <c r="BX5" s="14"/>
      <c r="BY5" s="14"/>
      <c r="BZ5" s="14"/>
      <c r="CA5" s="14"/>
      <c r="CB5" s="14"/>
      <c r="CC5" s="14"/>
      <c r="CD5" s="14"/>
      <c r="CE5" s="14"/>
      <c r="CF5" s="14"/>
      <c r="CG5" s="14"/>
      <c r="CH5" s="14"/>
      <c r="CI5" s="14"/>
      <c r="CJ5" s="14"/>
      <c r="CK5" s="14"/>
      <c r="CL5" s="14"/>
    </row>
    <row r="6" spans="1:90" ht="45" x14ac:dyDescent="0.25">
      <c r="A6" s="12" t="s">
        <v>5</v>
      </c>
      <c r="B6" s="15" t="s">
        <v>489</v>
      </c>
      <c r="C6" s="15" t="s">
        <v>489</v>
      </c>
      <c r="D6" s="18" t="s">
        <v>284</v>
      </c>
      <c r="E6" s="11" t="s">
        <v>283</v>
      </c>
      <c r="F6" s="11" t="s">
        <v>483</v>
      </c>
      <c r="G6" s="9">
        <v>82488.460000000006</v>
      </c>
      <c r="H6" s="9">
        <v>57741.93</v>
      </c>
      <c r="I6" s="17" t="s">
        <v>210</v>
      </c>
      <c r="J6" s="15"/>
      <c r="K6" s="17" t="s">
        <v>212</v>
      </c>
      <c r="L6" s="15" t="s">
        <v>205</v>
      </c>
      <c r="M6" s="15" t="s">
        <v>484</v>
      </c>
      <c r="N6" s="15"/>
      <c r="O6" s="17">
        <v>42639</v>
      </c>
      <c r="P6" s="9">
        <f>Tableau_Lancer_la_requête_à_partir_de_Excel_Files[[#This Row],[Aide Massif Obtenue]]+Tableau_Lancer_la_requête_à_partir_de_Excel_Files[[#This Row],[Autre Public2]]</f>
        <v>57304.959999999999</v>
      </c>
      <c r="Q6" s="13">
        <f>(Tableau_Lancer_la_requête_à_partir_de_Excel_Files[[#This Row],[Autre Public2]]+Tableau_Lancer_la_requête_à_partir_de_Excel_Files[[#This Row],[Aide Massif Obtenue]])/Tableau_Lancer_la_requête_à_partir_de_Excel_Files[[#This Row],[Coût total déposé]]</f>
        <v>0.69470274993617287</v>
      </c>
      <c r="R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57304.959999999999</v>
      </c>
      <c r="S6" s="16">
        <f>Tableau_Lancer_la_requête_à_partir_de_Excel_Files[[#This Row],[Aide Massif Obtenue]]/Tableau_Lancer_la_requête_à_partir_de_Excel_Files[[#This Row],[Coût total déposé]]</f>
        <v>0.69470274993617287</v>
      </c>
      <c r="T6" s="9">
        <f>Tableau_Lancer_la_requête_à_partir_de_Excel_Files[[#This Row],[Aide Publique Obtenue]]-Tableau_Lancer_la_requête_à_partir_de_Excel_Files[[#This Row],[Aide Publique demandée]]</f>
        <v>-436.97000000000116</v>
      </c>
      <c r="U6" s="9">
        <f>Tableau_Lancer_la_requête_à_partir_de_Excel_Files[[#This Row],[FNADT_FN2]]+Tableau_Lancer_la_requête_à_partir_de_Excel_Files[[#This Row],[AgricultureFN2]]</f>
        <v>46010.96</v>
      </c>
      <c r="V6" s="9">
        <v>17140</v>
      </c>
      <c r="W6" s="9">
        <v>28870.959999999999</v>
      </c>
      <c r="X6" s="9">
        <f>Tableau_Lancer_la_requête_à_partir_de_Excel_Files[[#This Row],[ALPC_FN2]]+Tableau_Lancer_la_requête_à_partir_de_Excel_Files[[#This Row],[AURA_FN2]]+Tableau_Lancer_la_requête_à_partir_de_Excel_Files[[#This Row],[BFC_FN2]]+Tableau_Lancer_la_requête_à_partir_de_Excel_Files[[#This Row],[LRMP_FN2]]</f>
        <v>11294</v>
      </c>
      <c r="Y6" s="9"/>
      <c r="Z6" s="9">
        <v>11294</v>
      </c>
      <c r="AA6" s="9"/>
      <c r="AB6" s="9"/>
      <c r="AC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 s="9"/>
      <c r="AE6" s="9"/>
      <c r="AF6" s="9"/>
      <c r="AG6" s="9"/>
      <c r="AH6" s="9"/>
      <c r="AI6" s="9"/>
      <c r="AJ6" s="9"/>
      <c r="AK6" s="9"/>
      <c r="AL6" s="9"/>
      <c r="AM6" s="9"/>
      <c r="AN6" s="9"/>
      <c r="AO6" s="9"/>
      <c r="AP6" s="9"/>
      <c r="AQ6" s="9"/>
      <c r="AR6" s="9"/>
      <c r="AS6" s="9"/>
      <c r="AT6" s="9"/>
      <c r="AU6" s="9"/>
      <c r="AV6" s="9"/>
      <c r="AW6" s="9"/>
      <c r="AX6" s="9"/>
      <c r="AY6" s="9"/>
      <c r="AZ6" s="9">
        <v>0</v>
      </c>
      <c r="BA6" s="9">
        <v>0</v>
      </c>
      <c r="BB6" s="18"/>
      <c r="BC6" s="18" t="s">
        <v>619</v>
      </c>
      <c r="BD6" s="9"/>
      <c r="BQ6" s="14"/>
      <c r="BR6" s="14"/>
      <c r="BS6" s="14"/>
      <c r="BT6" s="14"/>
      <c r="BU6" s="14"/>
      <c r="BV6" s="14"/>
      <c r="BW6" s="14"/>
      <c r="BX6" s="14"/>
      <c r="BY6" s="14"/>
      <c r="BZ6" s="14"/>
      <c r="CA6" s="14"/>
      <c r="CB6" s="14"/>
      <c r="CC6" s="14"/>
      <c r="CD6" s="14"/>
      <c r="CE6" s="14"/>
      <c r="CF6" s="14"/>
      <c r="CG6" s="14"/>
      <c r="CH6" s="14"/>
      <c r="CI6" s="14"/>
      <c r="CJ6" s="14"/>
      <c r="CK6" s="14"/>
      <c r="CL6" s="14"/>
    </row>
    <row r="7" spans="1:90" ht="45" x14ac:dyDescent="0.25">
      <c r="A7" s="12" t="s">
        <v>5</v>
      </c>
      <c r="B7" s="15" t="s">
        <v>490</v>
      </c>
      <c r="C7" s="15" t="s">
        <v>490</v>
      </c>
      <c r="D7" s="18" t="s">
        <v>284</v>
      </c>
      <c r="E7" s="11" t="s">
        <v>109</v>
      </c>
      <c r="F7" s="11" t="s">
        <v>483</v>
      </c>
      <c r="G7" s="9">
        <v>20964.62</v>
      </c>
      <c r="H7" s="9">
        <v>14675.23</v>
      </c>
      <c r="I7" s="17" t="s">
        <v>210</v>
      </c>
      <c r="J7" s="15"/>
      <c r="K7" s="17" t="s">
        <v>212</v>
      </c>
      <c r="L7" s="15" t="s">
        <v>205</v>
      </c>
      <c r="M7" s="15" t="s">
        <v>484</v>
      </c>
      <c r="N7" s="15"/>
      <c r="O7" s="17">
        <v>42639</v>
      </c>
      <c r="P7" s="9">
        <f>Tableau_Lancer_la_requête_à_partir_de_Excel_Files[[#This Row],[Aide Massif Obtenue]]+Tableau_Lancer_la_requête_à_partir_de_Excel_Files[[#This Row],[Autre Public2]]</f>
        <v>10208.619999999999</v>
      </c>
      <c r="Q7" s="13">
        <f>(Tableau_Lancer_la_requête_à_partir_de_Excel_Files[[#This Row],[Autre Public2]]+Tableau_Lancer_la_requête_à_partir_de_Excel_Files[[#This Row],[Aide Massif Obtenue]])/Tableau_Lancer_la_requête_à_partir_de_Excel_Files[[#This Row],[Coût total déposé]]</f>
        <v>0.48694514854073195</v>
      </c>
      <c r="R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10208.619999999999</v>
      </c>
      <c r="S7" s="16">
        <f>Tableau_Lancer_la_requête_à_partir_de_Excel_Files[[#This Row],[Aide Massif Obtenue]]/Tableau_Lancer_la_requête_à_partir_de_Excel_Files[[#This Row],[Coût total déposé]]</f>
        <v>0.48694514854073195</v>
      </c>
      <c r="T7" s="9">
        <f>Tableau_Lancer_la_requête_à_partir_de_Excel_Files[[#This Row],[Aide Publique Obtenue]]-Tableau_Lancer_la_requête_à_partir_de_Excel_Files[[#This Row],[Aide Publique demandée]]</f>
        <v>-4466.6100000000006</v>
      </c>
      <c r="U7" s="9">
        <f>Tableau_Lancer_la_requête_à_partir_de_Excel_Files[[#This Row],[FNADT_FN2]]+Tableau_Lancer_la_requête_à_partir_de_Excel_Files[[#This Row],[AgricultureFN2]]</f>
        <v>7337.62</v>
      </c>
      <c r="V7" s="9"/>
      <c r="W7" s="9">
        <v>7337.62</v>
      </c>
      <c r="X7" s="9">
        <f>Tableau_Lancer_la_requête_à_partir_de_Excel_Files[[#This Row],[ALPC_FN2]]+Tableau_Lancer_la_requête_à_partir_de_Excel_Files[[#This Row],[AURA_FN2]]+Tableau_Lancer_la_requête_à_partir_de_Excel_Files[[#This Row],[BFC_FN2]]+Tableau_Lancer_la_requête_à_partir_de_Excel_Files[[#This Row],[LRMP_FN2]]</f>
        <v>2871</v>
      </c>
      <c r="Y7" s="9"/>
      <c r="Z7" s="9">
        <v>2871</v>
      </c>
      <c r="AA7" s="9"/>
      <c r="AB7" s="9"/>
      <c r="AC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 s="9"/>
      <c r="AE7" s="9"/>
      <c r="AF7" s="9"/>
      <c r="AG7" s="9"/>
      <c r="AH7" s="9"/>
      <c r="AI7" s="9"/>
      <c r="AJ7" s="9"/>
      <c r="AK7" s="9"/>
      <c r="AL7" s="9"/>
      <c r="AM7" s="9"/>
      <c r="AN7" s="9"/>
      <c r="AO7" s="9"/>
      <c r="AP7" s="9"/>
      <c r="AQ7" s="9"/>
      <c r="AR7" s="9"/>
      <c r="AS7" s="9"/>
      <c r="AT7" s="9"/>
      <c r="AU7" s="9"/>
      <c r="AV7" s="9"/>
      <c r="AW7" s="9"/>
      <c r="AX7" s="9"/>
      <c r="AY7" s="9"/>
      <c r="AZ7" s="9">
        <v>0</v>
      </c>
      <c r="BA7" s="9">
        <v>0</v>
      </c>
      <c r="BB7" s="18"/>
      <c r="BC7" s="18" t="s">
        <v>619</v>
      </c>
      <c r="BD7" s="9"/>
      <c r="BQ7" s="14"/>
      <c r="BR7" s="14"/>
      <c r="BS7" s="14"/>
      <c r="BT7" s="14"/>
      <c r="BU7" s="14"/>
      <c r="BV7" s="14"/>
      <c r="BW7" s="14"/>
      <c r="BX7" s="14"/>
      <c r="BY7" s="14"/>
      <c r="BZ7" s="14"/>
      <c r="CA7" s="14"/>
      <c r="CB7" s="14"/>
      <c r="CC7" s="14"/>
      <c r="CD7" s="14"/>
      <c r="CE7" s="14"/>
      <c r="CF7" s="14"/>
      <c r="CG7" s="14"/>
      <c r="CH7" s="14"/>
      <c r="CI7" s="14"/>
      <c r="CJ7" s="14"/>
      <c r="CK7" s="14"/>
      <c r="CL7" s="14"/>
    </row>
    <row r="8" spans="1:90" ht="45" x14ac:dyDescent="0.25">
      <c r="A8" s="12" t="s">
        <v>5</v>
      </c>
      <c r="B8" s="15" t="s">
        <v>491</v>
      </c>
      <c r="C8" s="15" t="s">
        <v>491</v>
      </c>
      <c r="D8" s="18" t="s">
        <v>284</v>
      </c>
      <c r="E8" s="11" t="s">
        <v>252</v>
      </c>
      <c r="F8" s="11" t="s">
        <v>483</v>
      </c>
      <c r="G8" s="9">
        <v>41985.39</v>
      </c>
      <c r="H8" s="9">
        <v>29389.77</v>
      </c>
      <c r="I8" s="17" t="s">
        <v>210</v>
      </c>
      <c r="J8" s="15"/>
      <c r="K8" s="17" t="s">
        <v>212</v>
      </c>
      <c r="L8" s="15" t="s">
        <v>205</v>
      </c>
      <c r="M8" s="15" t="s">
        <v>206</v>
      </c>
      <c r="N8" s="15"/>
      <c r="O8" s="17">
        <v>42639</v>
      </c>
      <c r="P8" s="9">
        <f>Tableau_Lancer_la_requête_à_partir_de_Excel_Files[[#This Row],[Aide Massif Obtenue]]+Tableau_Lancer_la_requête_à_partir_de_Excel_Files[[#This Row],[Autre Public2]]</f>
        <v>26191.89</v>
      </c>
      <c r="Q8" s="13">
        <f>(Tableau_Lancer_la_requête_à_partir_de_Excel_Files[[#This Row],[Autre Public2]]+Tableau_Lancer_la_requête_à_partir_de_Excel_Files[[#This Row],[Aide Massif Obtenue]])/Tableau_Lancer_la_requête_à_partir_de_Excel_Files[[#This Row],[Coût total déposé]]</f>
        <v>0.6238334334872202</v>
      </c>
      <c r="R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26191.89</v>
      </c>
      <c r="S8" s="16">
        <f>Tableau_Lancer_la_requête_à_partir_de_Excel_Files[[#This Row],[Aide Massif Obtenue]]/Tableau_Lancer_la_requête_à_partir_de_Excel_Files[[#This Row],[Coût total déposé]]</f>
        <v>0.6238334334872202</v>
      </c>
      <c r="T8" s="9">
        <f>Tableau_Lancer_la_requête_à_partir_de_Excel_Files[[#This Row],[Aide Publique Obtenue]]-Tableau_Lancer_la_requête_à_partir_de_Excel_Files[[#This Row],[Aide Publique demandée]]</f>
        <v>-3197.880000000001</v>
      </c>
      <c r="U8" s="9">
        <f>Tableau_Lancer_la_requête_à_partir_de_Excel_Files[[#This Row],[FNADT_FN2]]+Tableau_Lancer_la_requête_à_partir_de_Excel_Files[[#This Row],[AgricultureFN2]]</f>
        <v>14694.89</v>
      </c>
      <c r="V8" s="9"/>
      <c r="W8" s="9">
        <v>14694.89</v>
      </c>
      <c r="X8" s="9">
        <f>Tableau_Lancer_la_requête_à_partir_de_Excel_Files[[#This Row],[ALPC_FN2]]+Tableau_Lancer_la_requête_à_partir_de_Excel_Files[[#This Row],[AURA_FN2]]+Tableau_Lancer_la_requête_à_partir_de_Excel_Files[[#This Row],[BFC_FN2]]+Tableau_Lancer_la_requête_à_partir_de_Excel_Files[[#This Row],[LRMP_FN2]]</f>
        <v>11497</v>
      </c>
      <c r="Y8" s="9"/>
      <c r="Z8" s="9">
        <v>11497</v>
      </c>
      <c r="AA8" s="9"/>
      <c r="AB8" s="9"/>
      <c r="AC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8" s="9"/>
      <c r="AE8" s="9"/>
      <c r="AF8" s="9"/>
      <c r="AG8" s="9"/>
      <c r="AH8" s="9"/>
      <c r="AI8" s="9"/>
      <c r="AJ8" s="9"/>
      <c r="AK8" s="9"/>
      <c r="AL8" s="9"/>
      <c r="AM8" s="9"/>
      <c r="AN8" s="9"/>
      <c r="AO8" s="9"/>
      <c r="AP8" s="9"/>
      <c r="AQ8" s="9"/>
      <c r="AR8" s="9"/>
      <c r="AS8" s="9"/>
      <c r="AT8" s="9"/>
      <c r="AU8" s="9"/>
      <c r="AV8" s="9"/>
      <c r="AW8" s="9"/>
      <c r="AX8" s="9"/>
      <c r="AY8" s="9"/>
      <c r="AZ8" s="9">
        <v>0</v>
      </c>
      <c r="BA8" s="9">
        <v>0</v>
      </c>
      <c r="BB8" s="18"/>
      <c r="BC8" s="18" t="s">
        <v>619</v>
      </c>
      <c r="BD8" s="9"/>
      <c r="BQ8" s="14"/>
      <c r="BR8" s="14"/>
      <c r="BS8" s="14"/>
      <c r="BT8" s="14"/>
      <c r="BU8" s="14"/>
      <c r="BV8" s="14"/>
      <c r="BW8" s="14"/>
      <c r="BX8" s="14"/>
      <c r="BY8" s="14"/>
      <c r="BZ8" s="14"/>
      <c r="CA8" s="14"/>
      <c r="CB8" s="14"/>
      <c r="CC8" s="14"/>
      <c r="CD8" s="14"/>
      <c r="CE8" s="14"/>
      <c r="CF8" s="14"/>
      <c r="CG8" s="14"/>
      <c r="CH8" s="14"/>
      <c r="CI8" s="14"/>
      <c r="CJ8" s="14"/>
      <c r="CK8" s="14"/>
      <c r="CL8" s="14"/>
    </row>
    <row r="9" spans="1:90" ht="45" x14ac:dyDescent="0.25">
      <c r="A9" s="12" t="s">
        <v>5</v>
      </c>
      <c r="B9" s="15" t="s">
        <v>492</v>
      </c>
      <c r="C9" s="15" t="s">
        <v>492</v>
      </c>
      <c r="D9" s="18" t="s">
        <v>284</v>
      </c>
      <c r="E9" s="11" t="s">
        <v>493</v>
      </c>
      <c r="F9" s="11" t="s">
        <v>483</v>
      </c>
      <c r="G9" s="9">
        <v>35969.480000000003</v>
      </c>
      <c r="H9" s="9">
        <v>25178.639999999999</v>
      </c>
      <c r="I9" s="17" t="s">
        <v>210</v>
      </c>
      <c r="J9" s="15"/>
      <c r="K9" s="17" t="s">
        <v>212</v>
      </c>
      <c r="L9" s="15" t="s">
        <v>205</v>
      </c>
      <c r="M9" s="15" t="s">
        <v>206</v>
      </c>
      <c r="N9" s="15"/>
      <c r="O9" s="17">
        <v>42639</v>
      </c>
      <c r="P9" s="9">
        <f>Tableau_Lancer_la_requête_à_partir_de_Excel_Files[[#This Row],[Aide Massif Obtenue]]+Tableau_Lancer_la_requête_à_partir_de_Excel_Files[[#This Row],[Autre Public2]]</f>
        <v>22438.32</v>
      </c>
      <c r="Q9" s="13">
        <f>(Tableau_Lancer_la_requête_à_partir_de_Excel_Files[[#This Row],[Autre Public2]]+Tableau_Lancer_la_requête_à_partir_de_Excel_Files[[#This Row],[Aide Massif Obtenue]])/Tableau_Lancer_la_requête_à_partir_de_Excel_Files[[#This Row],[Coût total déposé]]</f>
        <v>0.62381552360501169</v>
      </c>
      <c r="R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22438.32</v>
      </c>
      <c r="S9" s="16">
        <f>Tableau_Lancer_la_requête_à_partir_de_Excel_Files[[#This Row],[Aide Massif Obtenue]]/Tableau_Lancer_la_requête_à_partir_de_Excel_Files[[#This Row],[Coût total déposé]]</f>
        <v>0.62381552360501169</v>
      </c>
      <c r="T9" s="9">
        <f>Tableau_Lancer_la_requête_à_partir_de_Excel_Files[[#This Row],[Aide Publique Obtenue]]-Tableau_Lancer_la_requête_à_partir_de_Excel_Files[[#This Row],[Aide Publique demandée]]</f>
        <v>-2740.3199999999997</v>
      </c>
      <c r="U9" s="9">
        <f>Tableau_Lancer_la_requête_à_partir_de_Excel_Files[[#This Row],[FNADT_FN2]]+Tableau_Lancer_la_requête_à_partir_de_Excel_Files[[#This Row],[AgricultureFN2]]</f>
        <v>12589.32</v>
      </c>
      <c r="V9" s="9"/>
      <c r="W9" s="9">
        <v>12589.32</v>
      </c>
      <c r="X9" s="9">
        <f>Tableau_Lancer_la_requête_à_partir_de_Excel_Files[[#This Row],[ALPC_FN2]]+Tableau_Lancer_la_requête_à_partir_de_Excel_Files[[#This Row],[AURA_FN2]]+Tableau_Lancer_la_requête_à_partir_de_Excel_Files[[#This Row],[BFC_FN2]]+Tableau_Lancer_la_requête_à_partir_de_Excel_Files[[#This Row],[LRMP_FN2]]</f>
        <v>9849</v>
      </c>
      <c r="Y9" s="9"/>
      <c r="Z9" s="9">
        <v>9849</v>
      </c>
      <c r="AA9" s="9"/>
      <c r="AB9" s="9"/>
      <c r="AC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9" s="9"/>
      <c r="AE9" s="9"/>
      <c r="AF9" s="9"/>
      <c r="AG9" s="9"/>
      <c r="AH9" s="9"/>
      <c r="AI9" s="9"/>
      <c r="AJ9" s="9"/>
      <c r="AK9" s="9"/>
      <c r="AL9" s="9"/>
      <c r="AM9" s="9"/>
      <c r="AN9" s="9"/>
      <c r="AO9" s="9"/>
      <c r="AP9" s="9"/>
      <c r="AQ9" s="9"/>
      <c r="AR9" s="9"/>
      <c r="AS9" s="9"/>
      <c r="AT9" s="9"/>
      <c r="AU9" s="9"/>
      <c r="AV9" s="9"/>
      <c r="AW9" s="9"/>
      <c r="AX9" s="9"/>
      <c r="AY9" s="9"/>
      <c r="AZ9" s="9">
        <v>0</v>
      </c>
      <c r="BA9" s="9">
        <v>0</v>
      </c>
      <c r="BB9" s="18"/>
      <c r="BC9" s="18" t="s">
        <v>619</v>
      </c>
      <c r="BD9" s="9"/>
      <c r="BQ9" s="14"/>
      <c r="BR9" s="14"/>
      <c r="BS9" s="14"/>
      <c r="BT9" s="14"/>
      <c r="BU9" s="14"/>
      <c r="BV9" s="14"/>
      <c r="BW9" s="14"/>
      <c r="BX9" s="14"/>
      <c r="BY9" s="14"/>
      <c r="BZ9" s="14"/>
      <c r="CA9" s="14"/>
      <c r="CB9" s="14"/>
      <c r="CC9" s="14"/>
      <c r="CD9" s="14"/>
      <c r="CE9" s="14"/>
      <c r="CF9" s="14"/>
      <c r="CG9" s="14"/>
      <c r="CH9" s="14"/>
      <c r="CI9" s="14"/>
      <c r="CJ9" s="14"/>
      <c r="CK9" s="14"/>
      <c r="CL9" s="14"/>
    </row>
    <row r="10" spans="1:90" ht="45" x14ac:dyDescent="0.25">
      <c r="A10" s="12" t="s">
        <v>5</v>
      </c>
      <c r="B10" s="15" t="s">
        <v>615</v>
      </c>
      <c r="C10" s="15" t="s">
        <v>615</v>
      </c>
      <c r="D10" s="18" t="s">
        <v>284</v>
      </c>
      <c r="E10" s="11" t="s">
        <v>250</v>
      </c>
      <c r="F10" s="11" t="s">
        <v>483</v>
      </c>
      <c r="G10" s="9">
        <v>20745.47</v>
      </c>
      <c r="H10" s="9"/>
      <c r="I10" s="17" t="s">
        <v>212</v>
      </c>
      <c r="J10" s="15"/>
      <c r="K10" s="17" t="s">
        <v>212</v>
      </c>
      <c r="L10" s="15"/>
      <c r="M10" s="15"/>
      <c r="N10" s="15"/>
      <c r="O10" s="17">
        <v>42639</v>
      </c>
      <c r="P10" s="9">
        <f>Tableau_Lancer_la_requête_à_partir_de_Excel_Files[[#This Row],[Aide Massif Obtenue]]+Tableau_Lancer_la_requête_à_partir_de_Excel_Files[[#This Row],[Autre Public2]]</f>
        <v>12941.91</v>
      </c>
      <c r="Q10" s="13">
        <f>(Tableau_Lancer_la_requête_à_partir_de_Excel_Files[[#This Row],[Autre Public2]]+Tableau_Lancer_la_requête_à_partir_de_Excel_Files[[#This Row],[Aide Massif Obtenue]])/Tableau_Lancer_la_requête_à_partir_de_Excel_Files[[#This Row],[Coût total déposé]]</f>
        <v>0.6238426991531163</v>
      </c>
      <c r="R1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12941.91</v>
      </c>
      <c r="S10" s="16">
        <f>Tableau_Lancer_la_requête_à_partir_de_Excel_Files[[#This Row],[Aide Massif Obtenue]]/Tableau_Lancer_la_requête_à_partir_de_Excel_Files[[#This Row],[Coût total déposé]]</f>
        <v>0.6238426991531163</v>
      </c>
      <c r="T10" s="9">
        <f>Tableau_Lancer_la_requête_à_partir_de_Excel_Files[[#This Row],[Aide Publique Obtenue]]-Tableau_Lancer_la_requête_à_partir_de_Excel_Files[[#This Row],[Aide Publique demandée]]</f>
        <v>12941.91</v>
      </c>
      <c r="U10" s="9">
        <f>Tableau_Lancer_la_requête_à_partir_de_Excel_Files[[#This Row],[FNADT_FN2]]+Tableau_Lancer_la_requête_à_partir_de_Excel_Files[[#This Row],[AgricultureFN2]]</f>
        <v>7260.91</v>
      </c>
      <c r="V10" s="9"/>
      <c r="W10" s="9">
        <v>7260.91</v>
      </c>
      <c r="X10" s="9">
        <f>Tableau_Lancer_la_requête_à_partir_de_Excel_Files[[#This Row],[ALPC_FN2]]+Tableau_Lancer_la_requête_à_partir_de_Excel_Files[[#This Row],[AURA_FN2]]+Tableau_Lancer_la_requête_à_partir_de_Excel_Files[[#This Row],[BFC_FN2]]+Tableau_Lancer_la_requête_à_partir_de_Excel_Files[[#This Row],[LRMP_FN2]]</f>
        <v>5681</v>
      </c>
      <c r="Y10" s="9"/>
      <c r="Z10" s="9">
        <v>5681</v>
      </c>
      <c r="AA10" s="9"/>
      <c r="AB10" s="9"/>
      <c r="AC1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0" s="9"/>
      <c r="AE10" s="9"/>
      <c r="AF10" s="9"/>
      <c r="AG10" s="9"/>
      <c r="AH10" s="9"/>
      <c r="AI10" s="9"/>
      <c r="AJ10" s="9"/>
      <c r="AK10" s="9"/>
      <c r="AL10" s="9"/>
      <c r="AM10" s="9"/>
      <c r="AN10" s="9"/>
      <c r="AO10" s="9"/>
      <c r="AP10" s="9"/>
      <c r="AQ10" s="9"/>
      <c r="AR10" s="9"/>
      <c r="AS10" s="9"/>
      <c r="AT10" s="9"/>
      <c r="AU10" s="9"/>
      <c r="AV10" s="9"/>
      <c r="AW10" s="9"/>
      <c r="AX10" s="9"/>
      <c r="AY10" s="9"/>
      <c r="AZ10" s="9">
        <v>0</v>
      </c>
      <c r="BA10" s="9">
        <v>0</v>
      </c>
      <c r="BB10" s="18"/>
      <c r="BC10" s="18" t="s">
        <v>619</v>
      </c>
      <c r="BD10" s="9"/>
      <c r="BQ10" s="14"/>
      <c r="BR10" s="14"/>
      <c r="BS10" s="14"/>
      <c r="BT10" s="14"/>
      <c r="BU10" s="14"/>
      <c r="BV10" s="14"/>
      <c r="BW10" s="14"/>
      <c r="BX10" s="14"/>
      <c r="BY10" s="14"/>
      <c r="BZ10" s="14"/>
      <c r="CA10" s="14"/>
      <c r="CB10" s="14"/>
      <c r="CC10" s="14"/>
      <c r="CD10" s="14"/>
      <c r="CE10" s="14"/>
      <c r="CF10" s="14"/>
      <c r="CG10" s="14"/>
      <c r="CH10" s="14"/>
      <c r="CI10" s="14"/>
      <c r="CJ10" s="14"/>
      <c r="CK10" s="14"/>
      <c r="CL10" s="14"/>
    </row>
    <row r="11" spans="1:90" ht="45" x14ac:dyDescent="0.25">
      <c r="A11" s="12" t="s">
        <v>5</v>
      </c>
      <c r="B11" s="15" t="s">
        <v>616</v>
      </c>
      <c r="C11" s="15" t="s">
        <v>616</v>
      </c>
      <c r="D11" s="18" t="s">
        <v>284</v>
      </c>
      <c r="E11" s="11" t="s">
        <v>251</v>
      </c>
      <c r="F11" s="11" t="s">
        <v>483</v>
      </c>
      <c r="G11" s="9">
        <v>28998.7</v>
      </c>
      <c r="H11" s="9"/>
      <c r="I11" s="17" t="s">
        <v>212</v>
      </c>
      <c r="J11" s="15"/>
      <c r="K11" s="17" t="s">
        <v>212</v>
      </c>
      <c r="L11" s="15"/>
      <c r="M11" s="15"/>
      <c r="N11" s="15"/>
      <c r="O11" s="17">
        <v>42639</v>
      </c>
      <c r="P11" s="9">
        <f>Tableau_Lancer_la_requête_à_partir_de_Excel_Files[[#This Row],[Aide Massif Obtenue]]+Tableau_Lancer_la_requête_à_partir_de_Excel_Files[[#This Row],[Autre Public2]]</f>
        <v>18090.55</v>
      </c>
      <c r="Q11" s="13">
        <f>(Tableau_Lancer_la_requête_à_partir_de_Excel_Files[[#This Row],[Autre Public2]]+Tableau_Lancer_la_requête_à_partir_de_Excel_Files[[#This Row],[Aide Massif Obtenue]])/Tableau_Lancer_la_requête_à_partir_de_Excel_Files[[#This Row],[Coût total déposé]]</f>
        <v>0.62384003420843004</v>
      </c>
      <c r="R1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18090.55</v>
      </c>
      <c r="S11" s="16">
        <f>Tableau_Lancer_la_requête_à_partir_de_Excel_Files[[#This Row],[Aide Massif Obtenue]]/Tableau_Lancer_la_requête_à_partir_de_Excel_Files[[#This Row],[Coût total déposé]]</f>
        <v>0.62384003420843004</v>
      </c>
      <c r="T11" s="9">
        <f>Tableau_Lancer_la_requête_à_partir_de_Excel_Files[[#This Row],[Aide Publique Obtenue]]-Tableau_Lancer_la_requête_à_partir_de_Excel_Files[[#This Row],[Aide Publique demandée]]</f>
        <v>18090.55</v>
      </c>
      <c r="U11" s="9">
        <f>Tableau_Lancer_la_requête_à_partir_de_Excel_Files[[#This Row],[FNADT_FN2]]+Tableau_Lancer_la_requête_à_partir_de_Excel_Files[[#This Row],[AgricultureFN2]]</f>
        <v>10149.549999999999</v>
      </c>
      <c r="V11" s="9"/>
      <c r="W11" s="9">
        <v>10149.549999999999</v>
      </c>
      <c r="X11" s="9">
        <f>Tableau_Lancer_la_requête_à_partir_de_Excel_Files[[#This Row],[ALPC_FN2]]+Tableau_Lancer_la_requête_à_partir_de_Excel_Files[[#This Row],[AURA_FN2]]+Tableau_Lancer_la_requête_à_partir_de_Excel_Files[[#This Row],[BFC_FN2]]+Tableau_Lancer_la_requête_à_partir_de_Excel_Files[[#This Row],[LRMP_FN2]]</f>
        <v>7941</v>
      </c>
      <c r="Y11" s="9"/>
      <c r="Z11" s="9">
        <v>7941</v>
      </c>
      <c r="AA11" s="9"/>
      <c r="AB11" s="9"/>
      <c r="AC1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 s="9"/>
      <c r="AE11" s="9"/>
      <c r="AF11" s="9"/>
      <c r="AG11" s="9"/>
      <c r="AH11" s="9"/>
      <c r="AI11" s="9"/>
      <c r="AJ11" s="9"/>
      <c r="AK11" s="9"/>
      <c r="AL11" s="9"/>
      <c r="AM11" s="9"/>
      <c r="AN11" s="9"/>
      <c r="AO11" s="9"/>
      <c r="AP11" s="9"/>
      <c r="AQ11" s="9"/>
      <c r="AR11" s="9"/>
      <c r="AS11" s="9"/>
      <c r="AT11" s="9"/>
      <c r="AU11" s="9"/>
      <c r="AV11" s="9"/>
      <c r="AW11" s="9"/>
      <c r="AX11" s="9"/>
      <c r="AY11" s="9"/>
      <c r="AZ11" s="9">
        <v>0</v>
      </c>
      <c r="BA11" s="9">
        <v>0</v>
      </c>
      <c r="BB11" s="18"/>
      <c r="BC11" s="18" t="s">
        <v>619</v>
      </c>
      <c r="BD11" s="9"/>
      <c r="BQ11" s="14"/>
      <c r="BR11" s="14"/>
      <c r="BS11" s="14"/>
      <c r="BT11" s="14"/>
      <c r="BU11" s="14"/>
      <c r="BV11" s="14"/>
      <c r="BW11" s="14"/>
      <c r="BX11" s="14"/>
      <c r="BY11" s="14"/>
      <c r="BZ11" s="14"/>
      <c r="CA11" s="14"/>
      <c r="CB11" s="14"/>
      <c r="CC11" s="14"/>
      <c r="CD11" s="14"/>
      <c r="CE11" s="14"/>
      <c r="CF11" s="14"/>
      <c r="CG11" s="14"/>
      <c r="CH11" s="14"/>
      <c r="CI11" s="14"/>
      <c r="CJ11" s="14"/>
      <c r="CK11" s="14"/>
      <c r="CL11" s="14"/>
    </row>
    <row r="12" spans="1:90" ht="45" x14ac:dyDescent="0.25">
      <c r="A12" s="12" t="s">
        <v>5</v>
      </c>
      <c r="B12" s="15" t="s">
        <v>494</v>
      </c>
      <c r="C12" s="15" t="s">
        <v>494</v>
      </c>
      <c r="D12" s="18" t="s">
        <v>284</v>
      </c>
      <c r="E12" s="11" t="s">
        <v>328</v>
      </c>
      <c r="F12" s="11" t="s">
        <v>483</v>
      </c>
      <c r="G12" s="9">
        <v>16819.61</v>
      </c>
      <c r="H12" s="9">
        <v>11773.73</v>
      </c>
      <c r="I12" s="17" t="s">
        <v>210</v>
      </c>
      <c r="J12" s="15"/>
      <c r="K12" s="17" t="s">
        <v>212</v>
      </c>
      <c r="L12" s="15" t="s">
        <v>205</v>
      </c>
      <c r="M12" s="15" t="s">
        <v>488</v>
      </c>
      <c r="N12" s="15"/>
      <c r="O12" s="17">
        <v>42639</v>
      </c>
      <c r="P12" s="9">
        <f>Tableau_Lancer_la_requête_à_partir_de_Excel_Files[[#This Row],[Aide Massif Obtenue]]+Tableau_Lancer_la_requête_à_partir_de_Excel_Files[[#This Row],[Autre Public2]]</f>
        <v>5886.86</v>
      </c>
      <c r="Q12" s="13">
        <f>(Tableau_Lancer_la_requête_à_partir_de_Excel_Files[[#This Row],[Autre Public2]]+Tableau_Lancer_la_requête_à_partir_de_Excel_Files[[#This Row],[Aide Massif Obtenue]])/Tableau_Lancer_la_requête_à_partir_de_Excel_Files[[#This Row],[Coût total déposé]]</f>
        <v>0.34999979190956265</v>
      </c>
      <c r="R1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5886.86</v>
      </c>
      <c r="S12" s="16">
        <f>Tableau_Lancer_la_requête_à_partir_de_Excel_Files[[#This Row],[Aide Massif Obtenue]]/Tableau_Lancer_la_requête_à_partir_de_Excel_Files[[#This Row],[Coût total déposé]]</f>
        <v>0.34999979190956265</v>
      </c>
      <c r="T12" s="9">
        <f>Tableau_Lancer_la_requête_à_partir_de_Excel_Files[[#This Row],[Aide Publique Obtenue]]-Tableau_Lancer_la_requête_à_partir_de_Excel_Files[[#This Row],[Aide Publique demandée]]</f>
        <v>-5886.87</v>
      </c>
      <c r="U12" s="9">
        <f>Tableau_Lancer_la_requête_à_partir_de_Excel_Files[[#This Row],[FNADT_FN2]]+Tableau_Lancer_la_requête_à_partir_de_Excel_Files[[#This Row],[AgricultureFN2]]</f>
        <v>5886.86</v>
      </c>
      <c r="V12" s="9"/>
      <c r="W12" s="9">
        <v>5886.86</v>
      </c>
      <c r="X12"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 s="9"/>
      <c r="Z12" s="9"/>
      <c r="AA12" s="9"/>
      <c r="AB12" s="9">
        <v>0</v>
      </c>
      <c r="AC1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 s="9"/>
      <c r="AE12" s="9"/>
      <c r="AF12" s="9"/>
      <c r="AG12" s="9"/>
      <c r="AH12" s="9"/>
      <c r="AI12" s="9"/>
      <c r="AJ12" s="9"/>
      <c r="AK12" s="9"/>
      <c r="AL12" s="9"/>
      <c r="AM12" s="9"/>
      <c r="AN12" s="9"/>
      <c r="AO12" s="9"/>
      <c r="AP12" s="9"/>
      <c r="AQ12" s="9"/>
      <c r="AR12" s="9"/>
      <c r="AS12" s="9"/>
      <c r="AT12" s="9"/>
      <c r="AU12" s="9"/>
      <c r="AV12" s="9"/>
      <c r="AW12" s="9"/>
      <c r="AX12" s="9"/>
      <c r="AY12" s="9"/>
      <c r="AZ12" s="9">
        <v>0</v>
      </c>
      <c r="BA12" s="9">
        <v>0</v>
      </c>
      <c r="BB12" s="18"/>
      <c r="BC12" s="18" t="s">
        <v>619</v>
      </c>
      <c r="BD12" s="9"/>
      <c r="BQ12" s="14"/>
      <c r="BR12" s="14"/>
      <c r="BS12" s="14"/>
      <c r="BT12" s="14"/>
      <c r="BU12" s="14"/>
      <c r="BV12" s="14"/>
      <c r="BW12" s="14"/>
      <c r="BX12" s="14"/>
      <c r="BY12" s="14"/>
      <c r="BZ12" s="14"/>
      <c r="CA12" s="14"/>
      <c r="CB12" s="14"/>
      <c r="CC12" s="14"/>
      <c r="CD12" s="14"/>
      <c r="CE12" s="14"/>
      <c r="CF12" s="14"/>
      <c r="CG12" s="14"/>
      <c r="CH12" s="14"/>
      <c r="CI12" s="14"/>
      <c r="CJ12" s="14"/>
      <c r="CK12" s="14"/>
      <c r="CL12" s="14"/>
    </row>
    <row r="13" spans="1:90" ht="45" x14ac:dyDescent="0.25">
      <c r="A13" s="12" t="s">
        <v>5</v>
      </c>
      <c r="B13" s="15" t="s">
        <v>617</v>
      </c>
      <c r="C13" s="15" t="s">
        <v>617</v>
      </c>
      <c r="D13" s="18" t="s">
        <v>284</v>
      </c>
      <c r="E13" s="11" t="s">
        <v>618</v>
      </c>
      <c r="F13" s="11" t="s">
        <v>483</v>
      </c>
      <c r="G13" s="9"/>
      <c r="H13" s="9"/>
      <c r="I13" s="17" t="s">
        <v>373</v>
      </c>
      <c r="J13" s="15"/>
      <c r="K13" s="17" t="s">
        <v>373</v>
      </c>
      <c r="L13" s="15"/>
      <c r="M13" s="15"/>
      <c r="N13" s="15"/>
      <c r="O13" s="17">
        <v>42639</v>
      </c>
      <c r="P13" s="9">
        <f>Tableau_Lancer_la_requête_à_partir_de_Excel_Files[[#This Row],[Aide Massif Obtenue]]+Tableau_Lancer_la_requête_à_partir_de_Excel_Files[[#This Row],[Autre Public2]]</f>
        <v>10212.51</v>
      </c>
      <c r="Q13" s="13" t="e">
        <f>(Tableau_Lancer_la_requête_à_partir_de_Excel_Files[[#This Row],[Autre Public2]]+Tableau_Lancer_la_requête_à_partir_de_Excel_Files[[#This Row],[Aide Massif Obtenue]])/Tableau_Lancer_la_requête_à_partir_de_Excel_Files[[#This Row],[Coût total déposé]]</f>
        <v>#DIV/0!</v>
      </c>
      <c r="R1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10212.51</v>
      </c>
      <c r="S13" s="16" t="e">
        <f>Tableau_Lancer_la_requête_à_partir_de_Excel_Files[[#This Row],[Aide Massif Obtenue]]/Tableau_Lancer_la_requête_à_partir_de_Excel_Files[[#This Row],[Coût total déposé]]</f>
        <v>#DIV/0!</v>
      </c>
      <c r="T13" s="9">
        <f>Tableau_Lancer_la_requête_à_partir_de_Excel_Files[[#This Row],[Aide Publique Obtenue]]-Tableau_Lancer_la_requête_à_partir_de_Excel_Files[[#This Row],[Aide Publique demandée]]</f>
        <v>10212.51</v>
      </c>
      <c r="U13" s="9">
        <f>Tableau_Lancer_la_requête_à_partir_de_Excel_Files[[#This Row],[FNADT_FN2]]+Tableau_Lancer_la_requête_à_partir_de_Excel_Files[[#This Row],[AgricultureFN2]]</f>
        <v>10212.51</v>
      </c>
      <c r="V13" s="9"/>
      <c r="W13" s="9">
        <v>10212.51</v>
      </c>
      <c r="X13"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3" s="9"/>
      <c r="Z13" s="9"/>
      <c r="AA13" s="9"/>
      <c r="AB13" s="9">
        <v>0</v>
      </c>
      <c r="AC1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 s="9"/>
      <c r="AE13" s="9"/>
      <c r="AF13" s="9"/>
      <c r="AG13" s="9"/>
      <c r="AH13" s="9"/>
      <c r="AI13" s="9"/>
      <c r="AJ13" s="9"/>
      <c r="AK13" s="9"/>
      <c r="AL13" s="9"/>
      <c r="AM13" s="9"/>
      <c r="AN13" s="9"/>
      <c r="AO13" s="9"/>
      <c r="AP13" s="9"/>
      <c r="AQ13" s="9"/>
      <c r="AR13" s="9"/>
      <c r="AS13" s="9"/>
      <c r="AT13" s="9"/>
      <c r="AU13" s="9"/>
      <c r="AV13" s="9"/>
      <c r="AW13" s="9"/>
      <c r="AX13" s="9"/>
      <c r="AY13" s="9"/>
      <c r="AZ13" s="9">
        <v>0</v>
      </c>
      <c r="BA13" s="9">
        <v>0</v>
      </c>
      <c r="BB13" s="18"/>
      <c r="BC13" s="18" t="s">
        <v>619</v>
      </c>
      <c r="BD13" s="9"/>
      <c r="BQ13" s="14"/>
      <c r="BR13" s="14"/>
      <c r="BS13" s="14"/>
      <c r="BT13" s="14"/>
      <c r="BU13" s="14"/>
      <c r="BV13" s="14"/>
      <c r="BW13" s="14"/>
      <c r="BX13" s="14"/>
      <c r="BY13" s="14"/>
      <c r="BZ13" s="14"/>
      <c r="CA13" s="14"/>
      <c r="CB13" s="14"/>
      <c r="CC13" s="14"/>
      <c r="CD13" s="14"/>
      <c r="CE13" s="14"/>
      <c r="CF13" s="14"/>
      <c r="CG13" s="14"/>
      <c r="CH13" s="14"/>
      <c r="CI13" s="14"/>
      <c r="CJ13" s="14"/>
      <c r="CK13" s="14"/>
      <c r="CL13" s="14"/>
    </row>
    <row r="14" spans="1:90" ht="45" x14ac:dyDescent="0.25">
      <c r="A14" s="12" t="s">
        <v>5</v>
      </c>
      <c r="B14" s="15" t="s">
        <v>495</v>
      </c>
      <c r="C14" s="15" t="s">
        <v>495</v>
      </c>
      <c r="D14" s="18" t="s">
        <v>284</v>
      </c>
      <c r="E14" s="11" t="s">
        <v>496</v>
      </c>
      <c r="F14" s="11" t="s">
        <v>483</v>
      </c>
      <c r="G14" s="9">
        <v>26776.71</v>
      </c>
      <c r="H14" s="9">
        <v>18743.7</v>
      </c>
      <c r="I14" s="17" t="s">
        <v>210</v>
      </c>
      <c r="J14" s="15"/>
      <c r="K14" s="17" t="s">
        <v>212</v>
      </c>
      <c r="L14" s="15" t="s">
        <v>205</v>
      </c>
      <c r="M14" s="15" t="s">
        <v>488</v>
      </c>
      <c r="N14" s="15"/>
      <c r="O14" s="17">
        <v>42639</v>
      </c>
      <c r="P14" s="9">
        <f>Tableau_Lancer_la_requête_à_partir_de_Excel_Files[[#This Row],[Aide Massif Obtenue]]+Tableau_Lancer_la_requête_à_partir_de_Excel_Files[[#This Row],[Autre Public2]]</f>
        <v>9371.85</v>
      </c>
      <c r="Q14" s="13">
        <f>(Tableau_Lancer_la_requête_à_partir_de_Excel_Files[[#This Row],[Autre Public2]]+Tableau_Lancer_la_requête_à_partir_de_Excel_Files[[#This Row],[Aide Massif Obtenue]])/Tableau_Lancer_la_requête_à_partir_de_Excel_Files[[#This Row],[Coût total déposé]]</f>
        <v>0.35000005601883133</v>
      </c>
      <c r="R1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9371.85</v>
      </c>
      <c r="S14" s="16">
        <f>Tableau_Lancer_la_requête_à_partir_de_Excel_Files[[#This Row],[Aide Massif Obtenue]]/Tableau_Lancer_la_requête_à_partir_de_Excel_Files[[#This Row],[Coût total déposé]]</f>
        <v>0.35000005601883133</v>
      </c>
      <c r="T14" s="9">
        <f>Tableau_Lancer_la_requête_à_partir_de_Excel_Files[[#This Row],[Aide Publique Obtenue]]-Tableau_Lancer_la_requête_à_partir_de_Excel_Files[[#This Row],[Aide Publique demandée]]</f>
        <v>-9371.85</v>
      </c>
      <c r="U14" s="9">
        <f>Tableau_Lancer_la_requête_à_partir_de_Excel_Files[[#This Row],[FNADT_FN2]]+Tableau_Lancer_la_requête_à_partir_de_Excel_Files[[#This Row],[AgricultureFN2]]</f>
        <v>9371.85</v>
      </c>
      <c r="V14" s="9"/>
      <c r="W14" s="9">
        <v>9371.85</v>
      </c>
      <c r="X14"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4" s="9"/>
      <c r="Z14" s="9"/>
      <c r="AA14" s="9"/>
      <c r="AB14" s="9">
        <v>0</v>
      </c>
      <c r="AC1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4" s="9"/>
      <c r="AE14" s="9"/>
      <c r="AF14" s="9"/>
      <c r="AG14" s="9"/>
      <c r="AH14" s="9"/>
      <c r="AI14" s="9"/>
      <c r="AJ14" s="9"/>
      <c r="AK14" s="9"/>
      <c r="AL14" s="9"/>
      <c r="AM14" s="9"/>
      <c r="AN14" s="9"/>
      <c r="AO14" s="9"/>
      <c r="AP14" s="9"/>
      <c r="AQ14" s="9"/>
      <c r="AR14" s="9"/>
      <c r="AS14" s="9"/>
      <c r="AT14" s="9"/>
      <c r="AU14" s="9"/>
      <c r="AV14" s="9"/>
      <c r="AW14" s="9"/>
      <c r="AX14" s="9"/>
      <c r="AY14" s="9"/>
      <c r="AZ14" s="9">
        <v>0</v>
      </c>
      <c r="BA14" s="9">
        <v>0</v>
      </c>
      <c r="BB14" s="18"/>
      <c r="BC14" s="18" t="s">
        <v>619</v>
      </c>
      <c r="BD14" s="9"/>
      <c r="BQ14" s="14"/>
      <c r="BR14" s="14"/>
      <c r="BS14" s="14"/>
      <c r="BT14" s="14"/>
      <c r="BU14" s="14"/>
      <c r="BV14" s="14"/>
      <c r="BW14" s="14"/>
      <c r="BX14" s="14"/>
      <c r="BY14" s="14"/>
      <c r="BZ14" s="14"/>
      <c r="CA14" s="14"/>
      <c r="CB14" s="14"/>
      <c r="CC14" s="14"/>
      <c r="CD14" s="14"/>
      <c r="CE14" s="14"/>
      <c r="CF14" s="14"/>
      <c r="CG14" s="14"/>
      <c r="CH14" s="14"/>
      <c r="CI14" s="14"/>
      <c r="CJ14" s="14"/>
      <c r="CK14" s="14"/>
      <c r="CL14" s="14"/>
    </row>
    <row r="15" spans="1:90" ht="45" x14ac:dyDescent="0.25">
      <c r="A15" s="12" t="s">
        <v>5</v>
      </c>
      <c r="B15" s="15" t="s">
        <v>497</v>
      </c>
      <c r="C15" s="15" t="s">
        <v>497</v>
      </c>
      <c r="D15" s="18" t="s">
        <v>284</v>
      </c>
      <c r="E15" s="11" t="s">
        <v>498</v>
      </c>
      <c r="F15" s="11" t="s">
        <v>483</v>
      </c>
      <c r="G15" s="9">
        <v>8935.0499999999993</v>
      </c>
      <c r="H15" s="9">
        <v>6254.53</v>
      </c>
      <c r="I15" s="17" t="s">
        <v>210</v>
      </c>
      <c r="J15" s="15"/>
      <c r="K15" s="17" t="s">
        <v>212</v>
      </c>
      <c r="L15" s="15" t="s">
        <v>205</v>
      </c>
      <c r="M15" s="15" t="s">
        <v>488</v>
      </c>
      <c r="N15" s="15"/>
      <c r="O15" s="17">
        <v>42639</v>
      </c>
      <c r="P15" s="9">
        <f>Tableau_Lancer_la_requête_à_partir_de_Excel_Files[[#This Row],[Aide Massif Obtenue]]+Tableau_Lancer_la_requête_à_partir_de_Excel_Files[[#This Row],[Autre Public2]]</f>
        <v>3127.27</v>
      </c>
      <c r="Q15" s="13">
        <f>(Tableau_Lancer_la_requête_à_partir_de_Excel_Files[[#This Row],[Autre Public2]]+Tableau_Lancer_la_requête_à_partir_de_Excel_Files[[#This Row],[Aide Massif Obtenue]])/Tableau_Lancer_la_requête_à_partir_de_Excel_Files[[#This Row],[Coût total déposé]]</f>
        <v>0.35000027979697934</v>
      </c>
      <c r="R1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3127.27</v>
      </c>
      <c r="S15" s="16">
        <f>Tableau_Lancer_la_requête_à_partir_de_Excel_Files[[#This Row],[Aide Massif Obtenue]]/Tableau_Lancer_la_requête_à_partir_de_Excel_Files[[#This Row],[Coût total déposé]]</f>
        <v>0.35000027979697934</v>
      </c>
      <c r="T15" s="9">
        <f>Tableau_Lancer_la_requête_à_partir_de_Excel_Files[[#This Row],[Aide Publique Obtenue]]-Tableau_Lancer_la_requête_à_partir_de_Excel_Files[[#This Row],[Aide Publique demandée]]</f>
        <v>-3127.2599999999998</v>
      </c>
      <c r="U15" s="9">
        <f>Tableau_Lancer_la_requête_à_partir_de_Excel_Files[[#This Row],[FNADT_FN2]]+Tableau_Lancer_la_requête_à_partir_de_Excel_Files[[#This Row],[AgricultureFN2]]</f>
        <v>3127.27</v>
      </c>
      <c r="V15" s="9"/>
      <c r="W15" s="9">
        <v>3127.27</v>
      </c>
      <c r="X15"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5" s="9"/>
      <c r="Z15" s="9"/>
      <c r="AA15" s="9"/>
      <c r="AB15" s="9"/>
      <c r="AC1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5" s="9"/>
      <c r="AE15" s="9"/>
      <c r="AF15" s="9"/>
      <c r="AG15" s="9"/>
      <c r="AH15" s="9"/>
      <c r="AI15" s="9"/>
      <c r="AJ15" s="9"/>
      <c r="AK15" s="9"/>
      <c r="AL15" s="9"/>
      <c r="AM15" s="9"/>
      <c r="AN15" s="9"/>
      <c r="AO15" s="9"/>
      <c r="AP15" s="9"/>
      <c r="AQ15" s="9"/>
      <c r="AR15" s="9"/>
      <c r="AS15" s="9"/>
      <c r="AT15" s="9"/>
      <c r="AU15" s="9"/>
      <c r="AV15" s="9"/>
      <c r="AW15" s="9"/>
      <c r="AX15" s="9"/>
      <c r="AY15" s="9"/>
      <c r="AZ15" s="9">
        <v>0</v>
      </c>
      <c r="BA15" s="9">
        <v>0</v>
      </c>
      <c r="BB15" s="18"/>
      <c r="BC15" s="18" t="s">
        <v>619</v>
      </c>
      <c r="BD15" s="9"/>
      <c r="BQ15" s="14"/>
      <c r="BR15" s="14"/>
      <c r="BS15" s="14"/>
      <c r="BT15" s="14"/>
      <c r="BU15" s="14"/>
      <c r="BV15" s="14"/>
      <c r="BW15" s="14"/>
      <c r="BX15" s="14"/>
      <c r="BY15" s="14"/>
      <c r="BZ15" s="14"/>
      <c r="CA15" s="14"/>
      <c r="CB15" s="14"/>
      <c r="CC15" s="14"/>
      <c r="CD15" s="14"/>
      <c r="CE15" s="14"/>
      <c r="CF15" s="14"/>
      <c r="CG15" s="14"/>
      <c r="CH15" s="14"/>
      <c r="CI15" s="14"/>
      <c r="CJ15" s="14"/>
      <c r="CK15" s="14"/>
      <c r="CL15" s="14"/>
    </row>
    <row r="16" spans="1:90" ht="30" x14ac:dyDescent="0.25">
      <c r="A16" s="12" t="s">
        <v>5</v>
      </c>
      <c r="B16" s="15" t="s">
        <v>682</v>
      </c>
      <c r="C16" s="15" t="s">
        <v>682</v>
      </c>
      <c r="D16" s="18" t="s">
        <v>632</v>
      </c>
      <c r="E16" s="11" t="s">
        <v>683</v>
      </c>
      <c r="F16" s="11" t="s">
        <v>684</v>
      </c>
      <c r="G16" s="9">
        <v>604541.9</v>
      </c>
      <c r="H16" s="9">
        <v>423197.25</v>
      </c>
      <c r="I16" s="17" t="s">
        <v>210</v>
      </c>
      <c r="J16" s="15"/>
      <c r="K16" s="17" t="s">
        <v>212</v>
      </c>
      <c r="L16" s="15" t="s">
        <v>205</v>
      </c>
      <c r="M16" s="15" t="s">
        <v>395</v>
      </c>
      <c r="N16" s="15" t="s">
        <v>395</v>
      </c>
      <c r="O16" s="17"/>
      <c r="P16" s="9">
        <f>Tableau_Lancer_la_requête_à_partir_de_Excel_Files[[#This Row],[Aide Massif Obtenue]]+Tableau_Lancer_la_requête_à_partir_de_Excel_Files[[#This Row],[Autre Public2]]</f>
        <v>347721</v>
      </c>
      <c r="Q16" s="13">
        <f>(Tableau_Lancer_la_requête_à_partir_de_Excel_Files[[#This Row],[Autre Public2]]+Tableau_Lancer_la_requête_à_partir_de_Excel_Files[[#This Row],[Aide Massif Obtenue]])/Tableau_Lancer_la_requête_à_partir_de_Excel_Files[[#This Row],[Coût total déposé]]</f>
        <v>0.57518097587611372</v>
      </c>
      <c r="R1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347721</v>
      </c>
      <c r="S16" s="16">
        <f>Tableau_Lancer_la_requête_à_partir_de_Excel_Files[[#This Row],[Aide Massif Obtenue]]/Tableau_Lancer_la_requête_à_partir_de_Excel_Files[[#This Row],[Coût total déposé]]</f>
        <v>0.57518097587611372</v>
      </c>
      <c r="T16" s="9">
        <f>Tableau_Lancer_la_requête_à_partir_de_Excel_Files[[#This Row],[Aide Publique Obtenue]]-Tableau_Lancer_la_requête_à_partir_de_Excel_Files[[#This Row],[Aide Publique demandée]]</f>
        <v>-75476.25</v>
      </c>
      <c r="U16" s="9">
        <f>Tableau_Lancer_la_requête_à_partir_de_Excel_Files[[#This Row],[FNADT_FN2]]+Tableau_Lancer_la_requête_à_partir_de_Excel_Files[[#This Row],[AgricultureFN2]]</f>
        <v>283721</v>
      </c>
      <c r="V16" s="9">
        <v>283721</v>
      </c>
      <c r="W16" s="9"/>
      <c r="X16" s="9">
        <f>Tableau_Lancer_la_requête_à_partir_de_Excel_Files[[#This Row],[ALPC_FN2]]+Tableau_Lancer_la_requête_à_partir_de_Excel_Files[[#This Row],[AURA_FN2]]+Tableau_Lancer_la_requête_à_partir_de_Excel_Files[[#This Row],[BFC_FN2]]+Tableau_Lancer_la_requête_à_partir_de_Excel_Files[[#This Row],[LRMP_FN2]]</f>
        <v>55000</v>
      </c>
      <c r="Y16" s="9"/>
      <c r="Z16" s="9">
        <v>45000</v>
      </c>
      <c r="AA16" s="9">
        <v>10000</v>
      </c>
      <c r="AB16" s="9"/>
      <c r="AC1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9000</v>
      </c>
      <c r="AD16" s="9"/>
      <c r="AE16" s="9"/>
      <c r="AF16" s="9"/>
      <c r="AG16" s="9"/>
      <c r="AH16" s="9"/>
      <c r="AI16" s="9">
        <v>9000</v>
      </c>
      <c r="AJ16" s="9"/>
      <c r="AK16" s="9"/>
      <c r="AL16" s="9"/>
      <c r="AM16" s="9"/>
      <c r="AN16" s="9"/>
      <c r="AO16" s="9"/>
      <c r="AP16" s="9"/>
      <c r="AQ16" s="9"/>
      <c r="AR16" s="9"/>
      <c r="AS16" s="9"/>
      <c r="AT16" s="9"/>
      <c r="AU16" s="9"/>
      <c r="AV16" s="9"/>
      <c r="AW16" s="9"/>
      <c r="AX16" s="9"/>
      <c r="AY16" s="9"/>
      <c r="AZ16" s="9">
        <v>0</v>
      </c>
      <c r="BA16" s="9">
        <v>0</v>
      </c>
      <c r="BB16" s="18"/>
      <c r="BC16" s="18" t="s">
        <v>619</v>
      </c>
      <c r="BD16" s="9"/>
      <c r="BQ16" s="14"/>
      <c r="BR16" s="14"/>
      <c r="BS16" s="14"/>
      <c r="BT16" s="14"/>
      <c r="BU16" s="14"/>
      <c r="BV16" s="14"/>
      <c r="BW16" s="14"/>
      <c r="BX16" s="14"/>
      <c r="BY16" s="14"/>
      <c r="BZ16" s="14"/>
      <c r="CA16" s="14"/>
      <c r="CB16" s="14"/>
      <c r="CC16" s="14"/>
      <c r="CD16" s="14"/>
      <c r="CE16" s="14"/>
      <c r="CF16" s="14"/>
      <c r="CG16" s="14"/>
      <c r="CH16" s="14"/>
      <c r="CI16" s="14"/>
      <c r="CJ16" s="14"/>
      <c r="CK16" s="14"/>
      <c r="CL16" s="14"/>
    </row>
    <row r="17" spans="1:90" ht="45" x14ac:dyDescent="0.25">
      <c r="A17" s="12" t="s">
        <v>6</v>
      </c>
      <c r="B17" s="15" t="s">
        <v>269</v>
      </c>
      <c r="C17" s="15" t="s">
        <v>267</v>
      </c>
      <c r="D17" s="18" t="s">
        <v>279</v>
      </c>
      <c r="E17" s="11" t="s">
        <v>268</v>
      </c>
      <c r="F17" s="11" t="s">
        <v>266</v>
      </c>
      <c r="G17" s="9">
        <v>135503.75</v>
      </c>
      <c r="H17" s="9">
        <v>108403</v>
      </c>
      <c r="I17" s="17" t="s">
        <v>213</v>
      </c>
      <c r="J17" s="15">
        <v>67751.88</v>
      </c>
      <c r="K17" s="17" t="s">
        <v>214</v>
      </c>
      <c r="L17" s="15" t="s">
        <v>205</v>
      </c>
      <c r="M17" s="15"/>
      <c r="N17" s="15"/>
      <c r="O17" s="17">
        <v>42740</v>
      </c>
      <c r="P17" s="9">
        <f>Tableau_Lancer_la_requête_à_partir_de_Excel_Files[[#This Row],[Aide Massif Obtenue]]+Tableau_Lancer_la_requête_à_partir_de_Excel_Files[[#This Row],[Autre Public2]]</f>
        <v>87994.2</v>
      </c>
      <c r="Q17" s="13">
        <f>(Tableau_Lancer_la_requête_à_partir_de_Excel_Files[[#This Row],[Autre Public2]]+Tableau_Lancer_la_requête_à_partir_de_Excel_Files[[#This Row],[Aide Massif Obtenue]])/Tableau_Lancer_la_requête_à_partir_de_Excel_Files[[#This Row],[Coût total déposé]]</f>
        <v>0.6493857181074324</v>
      </c>
      <c r="R1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80636.2</v>
      </c>
      <c r="S17" s="16">
        <f>Tableau_Lancer_la_requête_à_partir_de_Excel_Files[[#This Row],[Aide Massif Obtenue]]/Tableau_Lancer_la_requête_à_partir_de_Excel_Files[[#This Row],[Coût total déposé]]</f>
        <v>0.59508463787902544</v>
      </c>
      <c r="T17" s="9">
        <f>Tableau_Lancer_la_requête_à_partir_de_Excel_Files[[#This Row],[Aide Publique Obtenue]]-Tableau_Lancer_la_requête_à_partir_de_Excel_Files[[#This Row],[Aide Publique demandée]]</f>
        <v>-20408.800000000003</v>
      </c>
      <c r="U17" s="9">
        <f>Tableau_Lancer_la_requête_à_partir_de_Excel_Files[[#This Row],[FNADT_FN2]]+Tableau_Lancer_la_requête_à_partir_de_Excel_Files[[#This Row],[AgricultureFN2]]</f>
        <v>17783.2</v>
      </c>
      <c r="V17" s="9">
        <v>17783.2</v>
      </c>
      <c r="W17" s="9"/>
      <c r="X1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7" s="9"/>
      <c r="Z17" s="9"/>
      <c r="AA17" s="9"/>
      <c r="AB17" s="9"/>
      <c r="AC1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7" s="9"/>
      <c r="AE17" s="9"/>
      <c r="AF17" s="9"/>
      <c r="AG17" s="9"/>
      <c r="AH17" s="9"/>
      <c r="AI17" s="9"/>
      <c r="AJ17" s="9"/>
      <c r="AK17" s="9"/>
      <c r="AL17" s="9"/>
      <c r="AM17" s="9"/>
      <c r="AN17" s="9"/>
      <c r="AO17" s="9"/>
      <c r="AP17" s="9"/>
      <c r="AQ17" s="9"/>
      <c r="AR17" s="9"/>
      <c r="AS17" s="9"/>
      <c r="AT17" s="9"/>
      <c r="AU17" s="9"/>
      <c r="AV17" s="9"/>
      <c r="AW17" s="9"/>
      <c r="AX17" s="9"/>
      <c r="AY17" s="9"/>
      <c r="AZ17" s="9">
        <v>7358</v>
      </c>
      <c r="BA17" s="9">
        <v>62853</v>
      </c>
      <c r="BB17" s="18">
        <v>42979</v>
      </c>
      <c r="BC17" s="18" t="s">
        <v>619</v>
      </c>
      <c r="BD17" s="9"/>
      <c r="BQ17" s="14"/>
      <c r="BR17" s="14"/>
      <c r="BS17" s="14"/>
      <c r="BT17" s="14"/>
      <c r="BU17" s="14"/>
      <c r="BV17" s="14"/>
      <c r="BW17" s="14"/>
      <c r="BX17" s="14"/>
      <c r="BY17" s="14"/>
      <c r="BZ17" s="14"/>
      <c r="CA17" s="14"/>
      <c r="CB17" s="14"/>
      <c r="CC17" s="14"/>
      <c r="CD17" s="14"/>
      <c r="CE17" s="14"/>
      <c r="CF17" s="14"/>
      <c r="CG17" s="14"/>
      <c r="CH17" s="14"/>
      <c r="CI17" s="14"/>
      <c r="CJ17" s="14"/>
      <c r="CK17" s="14"/>
      <c r="CL17" s="14"/>
    </row>
    <row r="18" spans="1:90" ht="30" x14ac:dyDescent="0.25">
      <c r="A18" s="12" t="s">
        <v>6</v>
      </c>
      <c r="B18" s="15" t="s">
        <v>273</v>
      </c>
      <c r="C18" s="15" t="s">
        <v>270</v>
      </c>
      <c r="D18" s="18" t="s">
        <v>281</v>
      </c>
      <c r="E18" s="11" t="s">
        <v>271</v>
      </c>
      <c r="F18" s="11" t="s">
        <v>272</v>
      </c>
      <c r="G18" s="9">
        <v>227918.34</v>
      </c>
      <c r="H18" s="9">
        <v>154106.34</v>
      </c>
      <c r="I18" s="17" t="s">
        <v>274</v>
      </c>
      <c r="J18" s="15">
        <v>113967.11</v>
      </c>
      <c r="K18" s="17" t="s">
        <v>214</v>
      </c>
      <c r="L18" s="15" t="s">
        <v>205</v>
      </c>
      <c r="M18" s="15" t="s">
        <v>220</v>
      </c>
      <c r="N18" s="15"/>
      <c r="O18" s="17">
        <v>42751</v>
      </c>
      <c r="P18" s="9">
        <f>Tableau_Lancer_la_requête_à_partir_de_Excel_Files[[#This Row],[Aide Massif Obtenue]]+Tableau_Lancer_la_requête_à_partir_de_Excel_Files[[#This Row],[Autre Public2]]</f>
        <v>107542</v>
      </c>
      <c r="Q18" s="13">
        <f>(Tableau_Lancer_la_requête_à_partir_de_Excel_Files[[#This Row],[Autre Public2]]+Tableau_Lancer_la_requête_à_partir_de_Excel_Files[[#This Row],[Aide Massif Obtenue]])/Tableau_Lancer_la_requête_à_partir_de_Excel_Files[[#This Row],[Coût total déposé]]</f>
        <v>0.471844433405403</v>
      </c>
      <c r="R1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84610</v>
      </c>
      <c r="S18" s="16">
        <f>Tableau_Lancer_la_requête_à_partir_de_Excel_Files[[#This Row],[Aide Massif Obtenue]]/Tableau_Lancer_la_requête_à_partir_de_Excel_Files[[#This Row],[Coût total déposé]]</f>
        <v>0.37122944998634161</v>
      </c>
      <c r="T18" s="9">
        <f>Tableau_Lancer_la_requête_à_partir_de_Excel_Files[[#This Row],[Aide Publique Obtenue]]-Tableau_Lancer_la_requête_à_partir_de_Excel_Files[[#This Row],[Aide Publique demandée]]</f>
        <v>-46564.34</v>
      </c>
      <c r="U18" s="9">
        <f>Tableau_Lancer_la_requête_à_partir_de_Excel_Files[[#This Row],[FNADT_FN2]]+Tableau_Lancer_la_requête_à_partir_de_Excel_Files[[#This Row],[AgricultureFN2]]</f>
        <v>10000</v>
      </c>
      <c r="V18" s="9">
        <v>10000</v>
      </c>
      <c r="W18" s="9"/>
      <c r="X18" s="9">
        <f>Tableau_Lancer_la_requête_à_partir_de_Excel_Files[[#This Row],[ALPC_FN2]]+Tableau_Lancer_la_requête_à_partir_de_Excel_Files[[#This Row],[AURA_FN2]]+Tableau_Lancer_la_requête_à_partir_de_Excel_Files[[#This Row],[BFC_FN2]]+Tableau_Lancer_la_requête_à_partir_de_Excel_Files[[#This Row],[LRMP_FN2]]</f>
        <v>10336</v>
      </c>
      <c r="Y18" s="9"/>
      <c r="Z18" s="9"/>
      <c r="AA18" s="9"/>
      <c r="AB18" s="9">
        <v>10336</v>
      </c>
      <c r="AC1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3839</v>
      </c>
      <c r="AD18" s="9"/>
      <c r="AE18" s="9"/>
      <c r="AF18" s="9">
        <v>67</v>
      </c>
      <c r="AG18" s="9"/>
      <c r="AH18" s="9"/>
      <c r="AI18" s="9"/>
      <c r="AJ18" s="9"/>
      <c r="AK18" s="9"/>
      <c r="AL18" s="9"/>
      <c r="AM18" s="9"/>
      <c r="AN18" s="9"/>
      <c r="AO18" s="9"/>
      <c r="AP18" s="9"/>
      <c r="AQ18" s="9">
        <v>3000</v>
      </c>
      <c r="AR18" s="9"/>
      <c r="AS18" s="9"/>
      <c r="AT18" s="9"/>
      <c r="AU18" s="9"/>
      <c r="AV18" s="9">
        <v>772</v>
      </c>
      <c r="AW18" s="9"/>
      <c r="AX18" s="9"/>
      <c r="AY18" s="9"/>
      <c r="AZ18" s="9">
        <v>22932</v>
      </c>
      <c r="BA18" s="9">
        <v>60435</v>
      </c>
      <c r="BB18" s="18">
        <v>42887</v>
      </c>
      <c r="BC18" s="18" t="s">
        <v>619</v>
      </c>
      <c r="BD18" s="23" t="s">
        <v>700</v>
      </c>
      <c r="BQ18" s="14"/>
      <c r="BR18" s="14"/>
      <c r="BS18" s="14"/>
      <c r="BT18" s="14"/>
      <c r="BU18" s="14"/>
      <c r="BV18" s="14"/>
      <c r="BW18" s="14"/>
      <c r="BX18" s="14"/>
      <c r="BY18" s="14"/>
      <c r="BZ18" s="14"/>
      <c r="CA18" s="14"/>
      <c r="CB18" s="14"/>
      <c r="CC18" s="14"/>
      <c r="CD18" s="14"/>
      <c r="CE18" s="14"/>
      <c r="CF18" s="14"/>
      <c r="CG18" s="14"/>
      <c r="CH18" s="14"/>
      <c r="CI18" s="14"/>
      <c r="CJ18" s="14"/>
      <c r="CK18" s="14"/>
      <c r="CL18" s="14"/>
    </row>
    <row r="19" spans="1:90" ht="30" x14ac:dyDescent="0.25">
      <c r="A19" s="12" t="s">
        <v>5</v>
      </c>
      <c r="B19" s="15" t="s">
        <v>530</v>
      </c>
      <c r="C19" s="15" t="s">
        <v>530</v>
      </c>
      <c r="D19" s="18" t="s">
        <v>480</v>
      </c>
      <c r="E19" s="11" t="s">
        <v>531</v>
      </c>
      <c r="F19" s="11" t="s">
        <v>532</v>
      </c>
      <c r="G19" s="9">
        <v>132915.35</v>
      </c>
      <c r="H19" s="9">
        <v>93040.74</v>
      </c>
      <c r="I19" s="17" t="s">
        <v>210</v>
      </c>
      <c r="J19" s="15"/>
      <c r="K19" s="17" t="s">
        <v>212</v>
      </c>
      <c r="L19" s="15" t="s">
        <v>205</v>
      </c>
      <c r="M19" s="15" t="s">
        <v>533</v>
      </c>
      <c r="N19" s="15"/>
      <c r="O19" s="17">
        <v>42793</v>
      </c>
      <c r="P19" s="9">
        <f>Tableau_Lancer_la_requête_à_partir_de_Excel_Files[[#This Row],[Aide Massif Obtenue]]+Tableau_Lancer_la_requête_à_partir_de_Excel_Files[[#This Row],[Autre Public2]]</f>
        <v>90945.16</v>
      </c>
      <c r="Q19" s="13">
        <f>(Tableau_Lancer_la_requête_à_partir_de_Excel_Files[[#This Row],[Autre Public2]]+Tableau_Lancer_la_requête_à_partir_de_Excel_Files[[#This Row],[Aide Massif Obtenue]])/Tableau_Lancer_la_requête_à_partir_de_Excel_Files[[#This Row],[Coût total déposé]]</f>
        <v>0.68423368707978427</v>
      </c>
      <c r="R1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90945.16</v>
      </c>
      <c r="S19" s="16">
        <f>Tableau_Lancer_la_requête_à_partir_de_Excel_Files[[#This Row],[Aide Massif Obtenue]]/Tableau_Lancer_la_requête_à_partir_de_Excel_Files[[#This Row],[Coût total déposé]]</f>
        <v>0.68423368707978427</v>
      </c>
      <c r="T19" s="9">
        <f>Tableau_Lancer_la_requête_à_partir_de_Excel_Files[[#This Row],[Aide Publique Obtenue]]-Tableau_Lancer_la_requête_à_partir_de_Excel_Files[[#This Row],[Aide Publique demandée]]</f>
        <v>-2095.5800000000017</v>
      </c>
      <c r="U19" s="9">
        <f>Tableau_Lancer_la_requête_à_partir_de_Excel_Files[[#This Row],[FNADT_FN2]]+Tableau_Lancer_la_requête_à_partir_de_Excel_Files[[#This Row],[AgricultureFN2]]</f>
        <v>90945.16</v>
      </c>
      <c r="V19" s="9">
        <v>90945.16</v>
      </c>
      <c r="W19" s="9"/>
      <c r="X1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9" s="9"/>
      <c r="Z19" s="9"/>
      <c r="AA19" s="9"/>
      <c r="AB19" s="9"/>
      <c r="AC1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9" s="9"/>
      <c r="AE19" s="9"/>
      <c r="AF19" s="9"/>
      <c r="AG19" s="9"/>
      <c r="AH19" s="9"/>
      <c r="AI19" s="9"/>
      <c r="AJ19" s="9"/>
      <c r="AK19" s="9"/>
      <c r="AL19" s="9"/>
      <c r="AM19" s="9"/>
      <c r="AN19" s="9"/>
      <c r="AO19" s="9"/>
      <c r="AP19" s="9"/>
      <c r="AQ19" s="9"/>
      <c r="AR19" s="9"/>
      <c r="AS19" s="9"/>
      <c r="AT19" s="9"/>
      <c r="AU19" s="9"/>
      <c r="AV19" s="9"/>
      <c r="AW19" s="9"/>
      <c r="AX19" s="9"/>
      <c r="AY19" s="9"/>
      <c r="AZ19" s="9">
        <v>0</v>
      </c>
      <c r="BA19" s="9">
        <v>0</v>
      </c>
      <c r="BB19" s="18"/>
      <c r="BC19" s="18" t="s">
        <v>619</v>
      </c>
      <c r="BD19" s="9"/>
      <c r="BQ19" s="14"/>
      <c r="BR19" s="14"/>
      <c r="BS19" s="14"/>
      <c r="BT19" s="14"/>
      <c r="BU19" s="14"/>
      <c r="BV19" s="14"/>
      <c r="BW19" s="14"/>
      <c r="BX19" s="14"/>
      <c r="BY19" s="14"/>
      <c r="BZ19" s="14"/>
      <c r="CA19" s="14"/>
      <c r="CB19" s="14"/>
      <c r="CC19" s="14"/>
      <c r="CD19" s="14"/>
      <c r="CE19" s="14"/>
      <c r="CF19" s="14"/>
      <c r="CG19" s="14"/>
      <c r="CH19" s="14"/>
      <c r="CI19" s="14"/>
      <c r="CJ19" s="14"/>
      <c r="CK19" s="14"/>
      <c r="CL19" s="14"/>
    </row>
    <row r="20" spans="1:90" ht="30" x14ac:dyDescent="0.25">
      <c r="A20" s="12" t="s">
        <v>5</v>
      </c>
      <c r="B20" s="15" t="s">
        <v>534</v>
      </c>
      <c r="C20" s="15" t="s">
        <v>534</v>
      </c>
      <c r="D20" s="18" t="s">
        <v>480</v>
      </c>
      <c r="E20" s="11" t="s">
        <v>535</v>
      </c>
      <c r="F20" s="11" t="s">
        <v>532</v>
      </c>
      <c r="G20" s="9">
        <v>130927.72</v>
      </c>
      <c r="H20" s="9">
        <v>98195.79</v>
      </c>
      <c r="I20" s="17" t="s">
        <v>536</v>
      </c>
      <c r="J20" s="15"/>
      <c r="K20" s="17" t="s">
        <v>212</v>
      </c>
      <c r="L20" s="15" t="s">
        <v>205</v>
      </c>
      <c r="M20" s="15" t="s">
        <v>206</v>
      </c>
      <c r="N20" s="15"/>
      <c r="O20" s="17">
        <v>42793</v>
      </c>
      <c r="P20" s="9">
        <f>Tableau_Lancer_la_requête_à_partir_de_Excel_Files[[#This Row],[Aide Massif Obtenue]]+Tableau_Lancer_la_requête_à_partir_de_Excel_Files[[#This Row],[Autre Public2]]</f>
        <v>91645.19</v>
      </c>
      <c r="Q20" s="13">
        <f>(Tableau_Lancer_la_requête_à_partir_de_Excel_Files[[#This Row],[Autre Public2]]+Tableau_Lancer_la_requête_à_partir_de_Excel_Files[[#This Row],[Aide Massif Obtenue]])/Tableau_Lancer_la_requête_à_partir_de_Excel_Files[[#This Row],[Coût total déposé]]</f>
        <v>0.69996781430242583</v>
      </c>
      <c r="R2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91645.19</v>
      </c>
      <c r="S20" s="16">
        <f>Tableau_Lancer_la_requête_à_partir_de_Excel_Files[[#This Row],[Aide Massif Obtenue]]/Tableau_Lancer_la_requête_à_partir_de_Excel_Files[[#This Row],[Coût total déposé]]</f>
        <v>0.69996781430242583</v>
      </c>
      <c r="T20" s="9">
        <f>Tableau_Lancer_la_requête_à_partir_de_Excel_Files[[#This Row],[Aide Publique Obtenue]]-Tableau_Lancer_la_requête_à_partir_de_Excel_Files[[#This Row],[Aide Publique demandée]]</f>
        <v>-6550.5999999999913</v>
      </c>
      <c r="U20" s="9">
        <f>Tableau_Lancer_la_requête_à_partir_de_Excel_Files[[#This Row],[FNADT_FN2]]+Tableau_Lancer_la_requête_à_partir_de_Excel_Files[[#This Row],[AgricultureFN2]]</f>
        <v>91645.19</v>
      </c>
      <c r="V20" s="9">
        <v>91645.19</v>
      </c>
      <c r="W20" s="9"/>
      <c r="X20"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0" s="9"/>
      <c r="Z20" s="9"/>
      <c r="AA20" s="9"/>
      <c r="AB20" s="9"/>
      <c r="AC2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0" s="9"/>
      <c r="AE20" s="9"/>
      <c r="AF20" s="9"/>
      <c r="AG20" s="9"/>
      <c r="AH20" s="9"/>
      <c r="AI20" s="9"/>
      <c r="AJ20" s="9"/>
      <c r="AK20" s="9"/>
      <c r="AL20" s="9"/>
      <c r="AM20" s="9"/>
      <c r="AN20" s="9"/>
      <c r="AO20" s="9"/>
      <c r="AP20" s="9"/>
      <c r="AQ20" s="9"/>
      <c r="AR20" s="9"/>
      <c r="AS20" s="9"/>
      <c r="AT20" s="9"/>
      <c r="AU20" s="9"/>
      <c r="AV20" s="9"/>
      <c r="AW20" s="9"/>
      <c r="AX20" s="9"/>
      <c r="AY20" s="9"/>
      <c r="AZ20" s="9">
        <v>0</v>
      </c>
      <c r="BA20" s="9">
        <v>0</v>
      </c>
      <c r="BB20" s="18"/>
      <c r="BC20" s="18" t="s">
        <v>619</v>
      </c>
      <c r="BD20" s="9"/>
      <c r="BQ20" s="14"/>
      <c r="BR20" s="14"/>
      <c r="BS20" s="14"/>
      <c r="BT20" s="14"/>
      <c r="BU20" s="14"/>
      <c r="BV20" s="14"/>
      <c r="BW20" s="14"/>
      <c r="BX20" s="14"/>
      <c r="BY20" s="14"/>
      <c r="BZ20" s="14"/>
      <c r="CA20" s="14"/>
      <c r="CB20" s="14"/>
      <c r="CC20" s="14"/>
      <c r="CD20" s="14"/>
      <c r="CE20" s="14"/>
      <c r="CF20" s="14"/>
      <c r="CG20" s="14"/>
      <c r="CH20" s="14"/>
      <c r="CI20" s="14"/>
      <c r="CJ20" s="14"/>
      <c r="CK20" s="14"/>
      <c r="CL20" s="14"/>
    </row>
    <row r="21" spans="1:90" ht="30" x14ac:dyDescent="0.25">
      <c r="A21" s="12" t="s">
        <v>5</v>
      </c>
      <c r="B21" s="15" t="s">
        <v>537</v>
      </c>
      <c r="C21" s="15" t="s">
        <v>537</v>
      </c>
      <c r="D21" s="18" t="s">
        <v>480</v>
      </c>
      <c r="E21" s="11" t="s">
        <v>233</v>
      </c>
      <c r="F21" s="11" t="s">
        <v>532</v>
      </c>
      <c r="G21" s="9">
        <v>132138.28</v>
      </c>
      <c r="H21" s="9">
        <v>92496</v>
      </c>
      <c r="I21" s="17" t="s">
        <v>210</v>
      </c>
      <c r="J21" s="15"/>
      <c r="K21" s="17" t="s">
        <v>212</v>
      </c>
      <c r="L21" s="15" t="s">
        <v>205</v>
      </c>
      <c r="M21" s="15" t="s">
        <v>220</v>
      </c>
      <c r="N21" s="15"/>
      <c r="O21" s="17">
        <v>42793</v>
      </c>
      <c r="P21" s="9">
        <f>Tableau_Lancer_la_requête_à_partir_de_Excel_Files[[#This Row],[Aide Massif Obtenue]]+Tableau_Lancer_la_requête_à_partir_de_Excel_Files[[#This Row],[Autre Public2]]</f>
        <v>92451.24</v>
      </c>
      <c r="Q21" s="13">
        <f>(Tableau_Lancer_la_requête_à_partir_de_Excel_Files[[#This Row],[Autre Public2]]+Tableau_Lancer_la_requête_à_partir_de_Excel_Files[[#This Row],[Aide Massif Obtenue]])/Tableau_Lancer_la_requête_à_partir_de_Excel_Files[[#This Row],[Coût total déposé]]</f>
        <v>0.69965523995014922</v>
      </c>
      <c r="R2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92451.24</v>
      </c>
      <c r="S21" s="16">
        <f>Tableau_Lancer_la_requête_à_partir_de_Excel_Files[[#This Row],[Aide Massif Obtenue]]/Tableau_Lancer_la_requête_à_partir_de_Excel_Files[[#This Row],[Coût total déposé]]</f>
        <v>0.69965523995014922</v>
      </c>
      <c r="T21" s="9">
        <f>Tableau_Lancer_la_requête_à_partir_de_Excel_Files[[#This Row],[Aide Publique Obtenue]]-Tableau_Lancer_la_requête_à_partir_de_Excel_Files[[#This Row],[Aide Publique demandée]]</f>
        <v>-44.759999999994761</v>
      </c>
      <c r="U21" s="9">
        <f>Tableau_Lancer_la_requête_à_partir_de_Excel_Files[[#This Row],[FNADT_FN2]]+Tableau_Lancer_la_requête_à_partir_de_Excel_Files[[#This Row],[AgricultureFN2]]</f>
        <v>92451.24</v>
      </c>
      <c r="V21" s="9">
        <v>92451.24</v>
      </c>
      <c r="W21" s="9"/>
      <c r="X21"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1" s="9"/>
      <c r="Z21" s="9"/>
      <c r="AA21" s="9"/>
      <c r="AB21" s="9"/>
      <c r="AC2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1" s="9"/>
      <c r="AE21" s="9"/>
      <c r="AF21" s="9"/>
      <c r="AG21" s="9"/>
      <c r="AH21" s="9"/>
      <c r="AI21" s="9"/>
      <c r="AJ21" s="9"/>
      <c r="AK21" s="9"/>
      <c r="AL21" s="9"/>
      <c r="AM21" s="9"/>
      <c r="AN21" s="9"/>
      <c r="AO21" s="9"/>
      <c r="AP21" s="9"/>
      <c r="AQ21" s="9"/>
      <c r="AR21" s="9"/>
      <c r="AS21" s="9"/>
      <c r="AT21" s="9"/>
      <c r="AU21" s="9"/>
      <c r="AV21" s="9"/>
      <c r="AW21" s="9"/>
      <c r="AX21" s="9"/>
      <c r="AY21" s="9"/>
      <c r="AZ21" s="9">
        <v>0</v>
      </c>
      <c r="BA21" s="9">
        <v>0</v>
      </c>
      <c r="BB21" s="18"/>
      <c r="BC21" s="18" t="s">
        <v>619</v>
      </c>
      <c r="BD21" s="9"/>
      <c r="BQ21" s="14"/>
      <c r="BR21" s="14"/>
      <c r="BS21" s="14"/>
      <c r="BT21" s="14"/>
      <c r="BU21" s="14"/>
      <c r="BV21" s="14"/>
      <c r="BW21" s="14"/>
      <c r="BX21" s="14"/>
      <c r="BY21" s="14"/>
      <c r="BZ21" s="14"/>
      <c r="CA21" s="14"/>
      <c r="CB21" s="14"/>
      <c r="CC21" s="14"/>
      <c r="CD21" s="14"/>
      <c r="CE21" s="14"/>
      <c r="CF21" s="14"/>
      <c r="CG21" s="14"/>
      <c r="CH21" s="14"/>
      <c r="CI21" s="14"/>
      <c r="CJ21" s="14"/>
      <c r="CK21" s="14"/>
      <c r="CL21" s="14"/>
    </row>
    <row r="22" spans="1:90" ht="30" x14ac:dyDescent="0.25">
      <c r="A22" s="12" t="s">
        <v>5</v>
      </c>
      <c r="B22" s="15" t="s">
        <v>538</v>
      </c>
      <c r="C22" s="15" t="s">
        <v>538</v>
      </c>
      <c r="D22" s="18" t="s">
        <v>480</v>
      </c>
      <c r="E22" s="11" t="s">
        <v>539</v>
      </c>
      <c r="F22" s="11" t="s">
        <v>532</v>
      </c>
      <c r="G22" s="9">
        <v>122780</v>
      </c>
      <c r="H22" s="9">
        <v>97946</v>
      </c>
      <c r="I22" s="17" t="s">
        <v>540</v>
      </c>
      <c r="J22" s="15"/>
      <c r="K22" s="17" t="s">
        <v>212</v>
      </c>
      <c r="L22" s="15" t="s">
        <v>205</v>
      </c>
      <c r="M22" s="15" t="s">
        <v>206</v>
      </c>
      <c r="N22" s="15"/>
      <c r="O22" s="17">
        <v>42793</v>
      </c>
      <c r="P22" s="9">
        <f>Tableau_Lancer_la_requête_à_partir_de_Excel_Files[[#This Row],[Aide Massif Obtenue]]+Tableau_Lancer_la_requête_à_partir_de_Excel_Files[[#This Row],[Autre Public2]]</f>
        <v>85787.23</v>
      </c>
      <c r="Q22" s="13">
        <f>(Tableau_Lancer_la_requête_à_partir_de_Excel_Files[[#This Row],[Autre Public2]]+Tableau_Lancer_la_requête_à_partir_de_Excel_Files[[#This Row],[Aide Massif Obtenue]])/Tableau_Lancer_la_requête_à_partir_de_Excel_Files[[#This Row],[Coût total déposé]]</f>
        <v>0.698706874083727</v>
      </c>
      <c r="R2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85787.23</v>
      </c>
      <c r="S22" s="16">
        <f>Tableau_Lancer_la_requête_à_partir_de_Excel_Files[[#This Row],[Aide Massif Obtenue]]/Tableau_Lancer_la_requête_à_partir_de_Excel_Files[[#This Row],[Coût total déposé]]</f>
        <v>0.698706874083727</v>
      </c>
      <c r="T22" s="9">
        <f>Tableau_Lancer_la_requête_à_partir_de_Excel_Files[[#This Row],[Aide Publique Obtenue]]-Tableau_Lancer_la_requête_à_partir_de_Excel_Files[[#This Row],[Aide Publique demandée]]</f>
        <v>-12158.770000000004</v>
      </c>
      <c r="U22" s="9">
        <f>Tableau_Lancer_la_requête_à_partir_de_Excel_Files[[#This Row],[FNADT_FN2]]+Tableau_Lancer_la_requête_à_partir_de_Excel_Files[[#This Row],[AgricultureFN2]]</f>
        <v>85787.23</v>
      </c>
      <c r="V22" s="9">
        <v>85787.23</v>
      </c>
      <c r="W22" s="9"/>
      <c r="X22"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2" s="9"/>
      <c r="Z22" s="9"/>
      <c r="AA22" s="9"/>
      <c r="AB22" s="9"/>
      <c r="AC2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2" s="9"/>
      <c r="AE22" s="9"/>
      <c r="AF22" s="9"/>
      <c r="AG22" s="9"/>
      <c r="AH22" s="9"/>
      <c r="AI22" s="9"/>
      <c r="AJ22" s="9"/>
      <c r="AK22" s="9"/>
      <c r="AL22" s="9"/>
      <c r="AM22" s="9"/>
      <c r="AN22" s="9"/>
      <c r="AO22" s="9"/>
      <c r="AP22" s="9"/>
      <c r="AQ22" s="9"/>
      <c r="AR22" s="9"/>
      <c r="AS22" s="9"/>
      <c r="AT22" s="9"/>
      <c r="AU22" s="9"/>
      <c r="AV22" s="9"/>
      <c r="AW22" s="9"/>
      <c r="AX22" s="9"/>
      <c r="AY22" s="9"/>
      <c r="AZ22" s="9">
        <v>0</v>
      </c>
      <c r="BA22" s="9">
        <v>0</v>
      </c>
      <c r="BB22" s="18"/>
      <c r="BC22" s="18" t="s">
        <v>619</v>
      </c>
      <c r="BD22" s="9"/>
      <c r="BQ22" s="14"/>
      <c r="BR22" s="14"/>
      <c r="BS22" s="14"/>
      <c r="BT22" s="14"/>
      <c r="BU22" s="14"/>
      <c r="BV22" s="14"/>
      <c r="BW22" s="14"/>
      <c r="BX22" s="14"/>
      <c r="BY22" s="14"/>
      <c r="BZ22" s="14"/>
      <c r="CA22" s="14"/>
      <c r="CB22" s="14"/>
      <c r="CC22" s="14"/>
      <c r="CD22" s="14"/>
      <c r="CE22" s="14"/>
      <c r="CF22" s="14"/>
      <c r="CG22" s="14"/>
      <c r="CH22" s="14"/>
      <c r="CI22" s="14"/>
      <c r="CJ22" s="14"/>
      <c r="CK22" s="14"/>
      <c r="CL22" s="14"/>
    </row>
    <row r="23" spans="1:90" ht="30" x14ac:dyDescent="0.25">
      <c r="A23" s="12" t="s">
        <v>5</v>
      </c>
      <c r="B23" s="15" t="s">
        <v>541</v>
      </c>
      <c r="C23" s="15" t="s">
        <v>541</v>
      </c>
      <c r="D23" s="18" t="s">
        <v>480</v>
      </c>
      <c r="E23" s="11" t="s">
        <v>542</v>
      </c>
      <c r="F23" s="11" t="s">
        <v>532</v>
      </c>
      <c r="G23" s="9">
        <v>77470.8</v>
      </c>
      <c r="H23" s="9">
        <v>54229.56</v>
      </c>
      <c r="I23" s="17" t="s">
        <v>210</v>
      </c>
      <c r="J23" s="15"/>
      <c r="K23" s="17" t="s">
        <v>212</v>
      </c>
      <c r="L23" s="15" t="s">
        <v>205</v>
      </c>
      <c r="M23" s="15" t="s">
        <v>206</v>
      </c>
      <c r="N23" s="15"/>
      <c r="O23" s="17">
        <v>42793</v>
      </c>
      <c r="P23" s="9">
        <f>Tableau_Lancer_la_requête_à_partir_de_Excel_Files[[#This Row],[Aide Massif Obtenue]]+Tableau_Lancer_la_requête_à_partir_de_Excel_Files[[#This Row],[Autre Public2]]</f>
        <v>54225.15</v>
      </c>
      <c r="Q23" s="13">
        <f>(Tableau_Lancer_la_requête_à_partir_de_Excel_Files[[#This Row],[Autre Public2]]+Tableau_Lancer_la_requête_à_partir_de_Excel_Files[[#This Row],[Aide Massif Obtenue]])/Tableau_Lancer_la_requête_à_partir_de_Excel_Files[[#This Row],[Coût total déposé]]</f>
        <v>0.69994307532644562</v>
      </c>
      <c r="R2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54225.15</v>
      </c>
      <c r="S23" s="16">
        <f>Tableau_Lancer_la_requête_à_partir_de_Excel_Files[[#This Row],[Aide Massif Obtenue]]/Tableau_Lancer_la_requête_à_partir_de_Excel_Files[[#This Row],[Coût total déposé]]</f>
        <v>0.69994307532644562</v>
      </c>
      <c r="T23" s="9">
        <f>Tableau_Lancer_la_requête_à_partir_de_Excel_Files[[#This Row],[Aide Publique Obtenue]]-Tableau_Lancer_la_requête_à_partir_de_Excel_Files[[#This Row],[Aide Publique demandée]]</f>
        <v>-4.4099999999962165</v>
      </c>
      <c r="U23" s="9">
        <f>Tableau_Lancer_la_requête_à_partir_de_Excel_Files[[#This Row],[FNADT_FN2]]+Tableau_Lancer_la_requête_à_partir_de_Excel_Files[[#This Row],[AgricultureFN2]]</f>
        <v>54225.15</v>
      </c>
      <c r="V23" s="9">
        <v>54225.15</v>
      </c>
      <c r="W23" s="9"/>
      <c r="X23"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3" s="9"/>
      <c r="Z23" s="9"/>
      <c r="AA23" s="9"/>
      <c r="AB23" s="9"/>
      <c r="AC2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3" s="9"/>
      <c r="AE23" s="9"/>
      <c r="AF23" s="9"/>
      <c r="AG23" s="9"/>
      <c r="AH23" s="9"/>
      <c r="AI23" s="9"/>
      <c r="AJ23" s="9"/>
      <c r="AK23" s="9"/>
      <c r="AL23" s="9"/>
      <c r="AM23" s="9"/>
      <c r="AN23" s="9"/>
      <c r="AO23" s="9"/>
      <c r="AP23" s="9"/>
      <c r="AQ23" s="9"/>
      <c r="AR23" s="9"/>
      <c r="AS23" s="9"/>
      <c r="AT23" s="9"/>
      <c r="AU23" s="9"/>
      <c r="AV23" s="9"/>
      <c r="AW23" s="9"/>
      <c r="AX23" s="9"/>
      <c r="AY23" s="9"/>
      <c r="AZ23" s="9">
        <v>0</v>
      </c>
      <c r="BA23" s="9">
        <v>0</v>
      </c>
      <c r="BB23" s="18"/>
      <c r="BC23" s="18" t="s">
        <v>619</v>
      </c>
      <c r="BD23" s="9"/>
      <c r="BQ23" s="14"/>
      <c r="BR23" s="14"/>
      <c r="BS23" s="14"/>
      <c r="BT23" s="14"/>
      <c r="BU23" s="14"/>
      <c r="BV23" s="14"/>
      <c r="BW23" s="14"/>
      <c r="BX23" s="14"/>
      <c r="BY23" s="14"/>
      <c r="BZ23" s="14"/>
      <c r="CA23" s="14"/>
      <c r="CB23" s="14"/>
      <c r="CC23" s="14"/>
      <c r="CD23" s="14"/>
      <c r="CE23" s="14"/>
      <c r="CF23" s="14"/>
      <c r="CG23" s="14"/>
      <c r="CH23" s="14"/>
      <c r="CI23" s="14"/>
      <c r="CJ23" s="14"/>
      <c r="CK23" s="14"/>
      <c r="CL23" s="14"/>
    </row>
    <row r="24" spans="1:90" ht="30" x14ac:dyDescent="0.25">
      <c r="A24" s="12" t="s">
        <v>5</v>
      </c>
      <c r="B24" s="15" t="s">
        <v>543</v>
      </c>
      <c r="C24" s="15" t="s">
        <v>543</v>
      </c>
      <c r="D24" s="18" t="s">
        <v>480</v>
      </c>
      <c r="E24" s="11" t="s">
        <v>544</v>
      </c>
      <c r="F24" s="11" t="s">
        <v>532</v>
      </c>
      <c r="G24" s="9">
        <v>155962.69</v>
      </c>
      <c r="H24" s="9">
        <v>109173.88</v>
      </c>
      <c r="I24" s="17" t="s">
        <v>210</v>
      </c>
      <c r="J24" s="15"/>
      <c r="K24" s="17" t="s">
        <v>212</v>
      </c>
      <c r="L24" s="15" t="s">
        <v>205</v>
      </c>
      <c r="M24" s="15" t="s">
        <v>206</v>
      </c>
      <c r="N24" s="15"/>
      <c r="O24" s="17">
        <v>42793</v>
      </c>
      <c r="P24" s="9">
        <f>Tableau_Lancer_la_requête_à_partir_de_Excel_Files[[#This Row],[Aide Massif Obtenue]]+Tableau_Lancer_la_requête_à_partir_de_Excel_Files[[#This Row],[Autre Public2]]</f>
        <v>109171.74</v>
      </c>
      <c r="Q24" s="13">
        <f>(Tableau_Lancer_la_requête_à_partir_de_Excel_Files[[#This Row],[Autre Public2]]+Tableau_Lancer_la_requête_à_partir_de_Excel_Files[[#This Row],[Aide Massif Obtenue]])/Tableau_Lancer_la_requête_à_partir_de_Excel_Files[[#This Row],[Coût total déposé]]</f>
        <v>0.69998625953425142</v>
      </c>
      <c r="R2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109171.74</v>
      </c>
      <c r="S24" s="16">
        <f>Tableau_Lancer_la_requête_à_partir_de_Excel_Files[[#This Row],[Aide Massif Obtenue]]/Tableau_Lancer_la_requête_à_partir_de_Excel_Files[[#This Row],[Coût total déposé]]</f>
        <v>0.69998625953425142</v>
      </c>
      <c r="T24" s="9">
        <f>Tableau_Lancer_la_requête_à_partir_de_Excel_Files[[#This Row],[Aide Publique Obtenue]]-Tableau_Lancer_la_requête_à_partir_de_Excel_Files[[#This Row],[Aide Publique demandée]]</f>
        <v>-2.1399999999994179</v>
      </c>
      <c r="U24" s="9">
        <f>Tableau_Lancer_la_requête_à_partir_de_Excel_Files[[#This Row],[FNADT_FN2]]+Tableau_Lancer_la_requête_à_partir_de_Excel_Files[[#This Row],[AgricultureFN2]]</f>
        <v>109171.74</v>
      </c>
      <c r="V24" s="9">
        <v>109171.74</v>
      </c>
      <c r="W24" s="9"/>
      <c r="X24"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4" s="9"/>
      <c r="Z24" s="9"/>
      <c r="AA24" s="9"/>
      <c r="AB24" s="9"/>
      <c r="AC2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4" s="9"/>
      <c r="AE24" s="9"/>
      <c r="AF24" s="9"/>
      <c r="AG24" s="9"/>
      <c r="AH24" s="9"/>
      <c r="AI24" s="9"/>
      <c r="AJ24" s="9"/>
      <c r="AK24" s="9"/>
      <c r="AL24" s="9"/>
      <c r="AM24" s="9"/>
      <c r="AN24" s="9"/>
      <c r="AO24" s="9"/>
      <c r="AP24" s="9"/>
      <c r="AQ24" s="9"/>
      <c r="AR24" s="9"/>
      <c r="AS24" s="9"/>
      <c r="AT24" s="9"/>
      <c r="AU24" s="9"/>
      <c r="AV24" s="9"/>
      <c r="AW24" s="9"/>
      <c r="AX24" s="9"/>
      <c r="AY24" s="9"/>
      <c r="AZ24" s="9">
        <v>0</v>
      </c>
      <c r="BA24" s="9">
        <v>0</v>
      </c>
      <c r="BB24" s="18"/>
      <c r="BC24" s="18" t="s">
        <v>619</v>
      </c>
      <c r="BD24" s="9"/>
      <c r="BQ24" s="14"/>
      <c r="BR24" s="14"/>
      <c r="BS24" s="14"/>
      <c r="BT24" s="14"/>
      <c r="BU24" s="14"/>
      <c r="BV24" s="14"/>
      <c r="BW24" s="14"/>
      <c r="BX24" s="14"/>
      <c r="BY24" s="14"/>
      <c r="BZ24" s="14"/>
      <c r="CA24" s="14"/>
      <c r="CB24" s="14"/>
      <c r="CC24" s="14"/>
      <c r="CD24" s="14"/>
      <c r="CE24" s="14"/>
      <c r="CF24" s="14"/>
      <c r="CG24" s="14"/>
      <c r="CH24" s="14"/>
      <c r="CI24" s="14"/>
      <c r="CJ24" s="14"/>
      <c r="CK24" s="14"/>
      <c r="CL24" s="14"/>
    </row>
    <row r="25" spans="1:90" ht="30" x14ac:dyDescent="0.25">
      <c r="A25" s="12" t="s">
        <v>5</v>
      </c>
      <c r="B25" s="15" t="s">
        <v>545</v>
      </c>
      <c r="C25" s="15" t="s">
        <v>545</v>
      </c>
      <c r="D25" s="18" t="s">
        <v>480</v>
      </c>
      <c r="E25" s="11" t="s">
        <v>546</v>
      </c>
      <c r="F25" s="11" t="s">
        <v>532</v>
      </c>
      <c r="G25" s="9">
        <v>148125.09</v>
      </c>
      <c r="H25" s="9">
        <v>118500.07</v>
      </c>
      <c r="I25" s="17" t="s">
        <v>213</v>
      </c>
      <c r="J25" s="15"/>
      <c r="K25" s="17" t="s">
        <v>212</v>
      </c>
      <c r="L25" s="15" t="s">
        <v>205</v>
      </c>
      <c r="M25" s="15" t="s">
        <v>221</v>
      </c>
      <c r="N25" s="15"/>
      <c r="O25" s="17">
        <v>42793</v>
      </c>
      <c r="P25" s="9">
        <f>Tableau_Lancer_la_requête_à_partir_de_Excel_Files[[#This Row],[Aide Massif Obtenue]]+Tableau_Lancer_la_requête_à_partir_de_Excel_Files[[#This Row],[Autre Public2]]</f>
        <v>101369.7</v>
      </c>
      <c r="Q25" s="13">
        <f>(Tableau_Lancer_la_requête_à_partir_de_Excel_Files[[#This Row],[Autre Public2]]+Tableau_Lancer_la_requête_à_partir_de_Excel_Files[[#This Row],[Aide Massif Obtenue]])/Tableau_Lancer_la_requête_à_partir_de_Excel_Files[[#This Row],[Coût total déposé]]</f>
        <v>0.68435198925448759</v>
      </c>
      <c r="R2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101369.7</v>
      </c>
      <c r="S25" s="16">
        <f>Tableau_Lancer_la_requête_à_partir_de_Excel_Files[[#This Row],[Aide Massif Obtenue]]/Tableau_Lancer_la_requête_à_partir_de_Excel_Files[[#This Row],[Coût total déposé]]</f>
        <v>0.68435198925448759</v>
      </c>
      <c r="T25" s="9">
        <f>Tableau_Lancer_la_requête_à_partir_de_Excel_Files[[#This Row],[Aide Publique Obtenue]]-Tableau_Lancer_la_requête_à_partir_de_Excel_Files[[#This Row],[Aide Publique demandée]]</f>
        <v>-17130.37000000001</v>
      </c>
      <c r="U25" s="9">
        <f>Tableau_Lancer_la_requête_à_partir_de_Excel_Files[[#This Row],[FNADT_FN2]]+Tableau_Lancer_la_requête_à_partir_de_Excel_Files[[#This Row],[AgricultureFN2]]</f>
        <v>81369.7</v>
      </c>
      <c r="V25" s="9">
        <v>81369.7</v>
      </c>
      <c r="W25" s="9"/>
      <c r="X25" s="9">
        <f>Tableau_Lancer_la_requête_à_partir_de_Excel_Files[[#This Row],[ALPC_FN2]]+Tableau_Lancer_la_requête_à_partir_de_Excel_Files[[#This Row],[AURA_FN2]]+Tableau_Lancer_la_requête_à_partir_de_Excel_Files[[#This Row],[BFC_FN2]]+Tableau_Lancer_la_requête_à_partir_de_Excel_Files[[#This Row],[LRMP_FN2]]</f>
        <v>20000</v>
      </c>
      <c r="Y25" s="9">
        <v>20000</v>
      </c>
      <c r="Z25" s="9"/>
      <c r="AA25" s="9"/>
      <c r="AB25" s="9"/>
      <c r="AC2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5" s="9"/>
      <c r="AE25" s="9"/>
      <c r="AF25" s="9"/>
      <c r="AG25" s="9"/>
      <c r="AH25" s="9"/>
      <c r="AI25" s="9"/>
      <c r="AJ25" s="9"/>
      <c r="AK25" s="9"/>
      <c r="AL25" s="9"/>
      <c r="AM25" s="9"/>
      <c r="AN25" s="9"/>
      <c r="AO25" s="9"/>
      <c r="AP25" s="9"/>
      <c r="AQ25" s="9"/>
      <c r="AR25" s="9"/>
      <c r="AS25" s="9"/>
      <c r="AT25" s="9"/>
      <c r="AU25" s="9"/>
      <c r="AV25" s="9"/>
      <c r="AW25" s="9"/>
      <c r="AX25" s="9"/>
      <c r="AY25" s="9"/>
      <c r="AZ25" s="9">
        <v>0</v>
      </c>
      <c r="BA25" s="9">
        <v>0</v>
      </c>
      <c r="BB25" s="18"/>
      <c r="BC25" s="18" t="s">
        <v>619</v>
      </c>
      <c r="BD25" s="9"/>
      <c r="BQ25" s="14"/>
      <c r="BR25" s="14"/>
      <c r="BS25" s="14"/>
      <c r="BT25" s="14"/>
      <c r="BU25" s="14"/>
      <c r="BV25" s="14"/>
      <c r="BW25" s="14"/>
      <c r="BX25" s="14"/>
      <c r="BY25" s="14"/>
      <c r="BZ25" s="14"/>
      <c r="CA25" s="14"/>
      <c r="CB25" s="14"/>
      <c r="CC25" s="14"/>
      <c r="CD25" s="14"/>
      <c r="CE25" s="14"/>
      <c r="CF25" s="14"/>
      <c r="CG25" s="14"/>
      <c r="CH25" s="14"/>
      <c r="CI25" s="14"/>
      <c r="CJ25" s="14"/>
      <c r="CK25" s="14"/>
      <c r="CL25" s="14"/>
    </row>
    <row r="26" spans="1:90" ht="30" x14ac:dyDescent="0.25">
      <c r="A26" s="12" t="s">
        <v>5</v>
      </c>
      <c r="B26" s="15" t="s">
        <v>547</v>
      </c>
      <c r="C26" s="15" t="s">
        <v>547</v>
      </c>
      <c r="D26" s="18" t="s">
        <v>480</v>
      </c>
      <c r="E26" s="11" t="s">
        <v>548</v>
      </c>
      <c r="F26" s="11" t="s">
        <v>532</v>
      </c>
      <c r="G26" s="9">
        <v>155603.75</v>
      </c>
      <c r="H26" s="9">
        <v>124482.9</v>
      </c>
      <c r="I26" s="17" t="s">
        <v>213</v>
      </c>
      <c r="J26" s="15"/>
      <c r="K26" s="17" t="s">
        <v>212</v>
      </c>
      <c r="L26" s="15" t="s">
        <v>205</v>
      </c>
      <c r="M26" s="15" t="s">
        <v>220</v>
      </c>
      <c r="N26" s="15"/>
      <c r="O26" s="17">
        <v>42793</v>
      </c>
      <c r="P26" s="9">
        <f>Tableau_Lancer_la_requête_à_partir_de_Excel_Files[[#This Row],[Aide Massif Obtenue]]+Tableau_Lancer_la_requête_à_partir_de_Excel_Files[[#This Row],[Autre Public2]]</f>
        <v>108920.39</v>
      </c>
      <c r="Q26" s="13">
        <f>(Tableau_Lancer_la_requête_à_partir_de_Excel_Files[[#This Row],[Autre Public2]]+Tableau_Lancer_la_requête_à_partir_de_Excel_Files[[#This Row],[Aide Massif Obtenue]])/Tableau_Lancer_la_requête_à_partir_de_Excel_Files[[#This Row],[Coût total déposé]]</f>
        <v>0.69998563659294843</v>
      </c>
      <c r="R2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108920.39</v>
      </c>
      <c r="S26" s="16">
        <f>Tableau_Lancer_la_requête_à_partir_de_Excel_Files[[#This Row],[Aide Massif Obtenue]]/Tableau_Lancer_la_requête_à_partir_de_Excel_Files[[#This Row],[Coût total déposé]]</f>
        <v>0.69998563659294843</v>
      </c>
      <c r="T26" s="9">
        <f>Tableau_Lancer_la_requête_à_partir_de_Excel_Files[[#This Row],[Aide Publique Obtenue]]-Tableau_Lancer_la_requête_à_partir_de_Excel_Files[[#This Row],[Aide Publique demandée]]</f>
        <v>-15562.509999999995</v>
      </c>
      <c r="U26" s="9">
        <f>Tableau_Lancer_la_requête_à_partir_de_Excel_Files[[#This Row],[FNADT_FN2]]+Tableau_Lancer_la_requête_à_partir_de_Excel_Files[[#This Row],[AgricultureFN2]]</f>
        <v>102920.39</v>
      </c>
      <c r="V26" s="9">
        <v>102920.39</v>
      </c>
      <c r="W26" s="9"/>
      <c r="X26" s="9">
        <f>Tableau_Lancer_la_requête_à_partir_de_Excel_Files[[#This Row],[ALPC_FN2]]+Tableau_Lancer_la_requête_à_partir_de_Excel_Files[[#This Row],[AURA_FN2]]+Tableau_Lancer_la_requête_à_partir_de_Excel_Files[[#This Row],[BFC_FN2]]+Tableau_Lancer_la_requête_à_partir_de_Excel_Files[[#This Row],[LRMP_FN2]]</f>
        <v>6000</v>
      </c>
      <c r="Y26" s="9"/>
      <c r="Z26" s="9"/>
      <c r="AA26" s="9"/>
      <c r="AB26" s="9">
        <v>6000</v>
      </c>
      <c r="AC2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6" s="9"/>
      <c r="AE26" s="9"/>
      <c r="AF26" s="9"/>
      <c r="AG26" s="9"/>
      <c r="AH26" s="9"/>
      <c r="AI26" s="9"/>
      <c r="AJ26" s="9"/>
      <c r="AK26" s="9"/>
      <c r="AL26" s="9"/>
      <c r="AM26" s="9"/>
      <c r="AN26" s="9"/>
      <c r="AO26" s="9"/>
      <c r="AP26" s="9"/>
      <c r="AQ26" s="9"/>
      <c r="AR26" s="9"/>
      <c r="AS26" s="9"/>
      <c r="AT26" s="9"/>
      <c r="AU26" s="9"/>
      <c r="AV26" s="9"/>
      <c r="AW26" s="9"/>
      <c r="AX26" s="9"/>
      <c r="AY26" s="9"/>
      <c r="AZ26" s="9">
        <v>0</v>
      </c>
      <c r="BA26" s="9">
        <v>0</v>
      </c>
      <c r="BB26" s="18"/>
      <c r="BC26" s="18" t="s">
        <v>619</v>
      </c>
      <c r="BD26" s="23" t="s">
        <v>700</v>
      </c>
      <c r="BQ26" s="14"/>
      <c r="BR26" s="14"/>
      <c r="BS26" s="14"/>
      <c r="BT26" s="14"/>
      <c r="BU26" s="14"/>
      <c r="BV26" s="14"/>
      <c r="BW26" s="14"/>
      <c r="BX26" s="14"/>
      <c r="BY26" s="14"/>
      <c r="BZ26" s="14"/>
      <c r="CA26" s="14"/>
      <c r="CB26" s="14"/>
      <c r="CC26" s="14"/>
      <c r="CD26" s="14"/>
      <c r="CE26" s="14"/>
      <c r="CF26" s="14"/>
      <c r="CG26" s="14"/>
      <c r="CH26" s="14"/>
      <c r="CI26" s="14"/>
      <c r="CJ26" s="14"/>
      <c r="CK26" s="14"/>
      <c r="CL26" s="14"/>
    </row>
    <row r="27" spans="1:90" ht="30" x14ac:dyDescent="0.25">
      <c r="A27" s="12" t="s">
        <v>5</v>
      </c>
      <c r="B27" s="15" t="s">
        <v>549</v>
      </c>
      <c r="C27" s="15" t="s">
        <v>549</v>
      </c>
      <c r="D27" s="18" t="s">
        <v>480</v>
      </c>
      <c r="E27" s="11" t="s">
        <v>550</v>
      </c>
      <c r="F27" s="11" t="s">
        <v>532</v>
      </c>
      <c r="G27" s="9">
        <v>56246.47</v>
      </c>
      <c r="H27" s="9">
        <v>39372.53</v>
      </c>
      <c r="I27" s="17" t="s">
        <v>210</v>
      </c>
      <c r="J27" s="15"/>
      <c r="K27" s="17" t="s">
        <v>212</v>
      </c>
      <c r="L27" s="15" t="s">
        <v>205</v>
      </c>
      <c r="M27" s="15" t="s">
        <v>220</v>
      </c>
      <c r="N27" s="15"/>
      <c r="O27" s="17">
        <v>42793</v>
      </c>
      <c r="P27" s="9">
        <f>Tableau_Lancer_la_requête_à_partir_de_Excel_Files[[#This Row],[Aide Massif Obtenue]]+Tableau_Lancer_la_requête_à_partir_de_Excel_Files[[#This Row],[Autre Public2]]</f>
        <v>39369.47</v>
      </c>
      <c r="Q27" s="13">
        <f>(Tableau_Lancer_la_requête_à_partir_de_Excel_Files[[#This Row],[Autre Public2]]+Tableau_Lancer_la_requête_à_partir_de_Excel_Files[[#This Row],[Aide Massif Obtenue]])/Tableau_Lancer_la_requête_à_partir_de_Excel_Files[[#This Row],[Coût total déposé]]</f>
        <v>0.69994561436477698</v>
      </c>
      <c r="R2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39369.47</v>
      </c>
      <c r="S27" s="16">
        <f>Tableau_Lancer_la_requête_à_partir_de_Excel_Files[[#This Row],[Aide Massif Obtenue]]/Tableau_Lancer_la_requête_à_partir_de_Excel_Files[[#This Row],[Coût total déposé]]</f>
        <v>0.69994561436477698</v>
      </c>
      <c r="T27" s="9">
        <f>Tableau_Lancer_la_requête_à_partir_de_Excel_Files[[#This Row],[Aide Publique Obtenue]]-Tableau_Lancer_la_requête_à_partir_de_Excel_Files[[#This Row],[Aide Publique demandée]]</f>
        <v>-3.0599999999976717</v>
      </c>
      <c r="U27" s="9">
        <f>Tableau_Lancer_la_requête_à_partir_de_Excel_Files[[#This Row],[FNADT_FN2]]+Tableau_Lancer_la_requête_à_partir_de_Excel_Files[[#This Row],[AgricultureFN2]]</f>
        <v>39369.47</v>
      </c>
      <c r="V27" s="9">
        <v>39369.47</v>
      </c>
      <c r="W27" s="9"/>
      <c r="X2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27" s="9"/>
      <c r="Z27" s="9"/>
      <c r="AA27" s="9"/>
      <c r="AB27" s="9"/>
      <c r="AC2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7" s="9"/>
      <c r="AE27" s="9"/>
      <c r="AF27" s="9"/>
      <c r="AG27" s="9"/>
      <c r="AH27" s="9"/>
      <c r="AI27" s="9"/>
      <c r="AJ27" s="9"/>
      <c r="AK27" s="9"/>
      <c r="AL27" s="9"/>
      <c r="AM27" s="9"/>
      <c r="AN27" s="9"/>
      <c r="AO27" s="9"/>
      <c r="AP27" s="9"/>
      <c r="AQ27" s="9"/>
      <c r="AR27" s="9"/>
      <c r="AS27" s="9"/>
      <c r="AT27" s="9"/>
      <c r="AU27" s="9"/>
      <c r="AV27" s="9"/>
      <c r="AW27" s="9"/>
      <c r="AX27" s="9"/>
      <c r="AY27" s="9"/>
      <c r="AZ27" s="9">
        <v>0</v>
      </c>
      <c r="BA27" s="9">
        <v>0</v>
      </c>
      <c r="BB27" s="18"/>
      <c r="BC27" s="18" t="s">
        <v>619</v>
      </c>
      <c r="BD27" s="9"/>
      <c r="BQ27" s="14"/>
      <c r="BR27" s="14"/>
      <c r="BS27" s="14"/>
      <c r="BT27" s="14"/>
      <c r="BU27" s="14"/>
      <c r="BV27" s="14"/>
      <c r="BW27" s="14"/>
      <c r="BX27" s="14"/>
      <c r="BY27" s="14"/>
      <c r="BZ27" s="14"/>
      <c r="CA27" s="14"/>
      <c r="CB27" s="14"/>
      <c r="CC27" s="14"/>
      <c r="CD27" s="14"/>
      <c r="CE27" s="14"/>
      <c r="CF27" s="14"/>
      <c r="CG27" s="14"/>
      <c r="CH27" s="14"/>
      <c r="CI27" s="14"/>
      <c r="CJ27" s="14"/>
      <c r="CK27" s="14"/>
      <c r="CL27" s="14"/>
    </row>
    <row r="28" spans="1:90" x14ac:dyDescent="0.25">
      <c r="A28" s="12" t="s">
        <v>6</v>
      </c>
      <c r="B28" s="15" t="s">
        <v>236</v>
      </c>
      <c r="C28" s="15" t="s">
        <v>552</v>
      </c>
      <c r="D28" s="18" t="s">
        <v>280</v>
      </c>
      <c r="E28" s="11" t="s">
        <v>234</v>
      </c>
      <c r="F28" s="11" t="s">
        <v>235</v>
      </c>
      <c r="G28" s="9">
        <v>85000</v>
      </c>
      <c r="H28" s="9">
        <v>51100</v>
      </c>
      <c r="I28" s="17" t="s">
        <v>237</v>
      </c>
      <c r="J28" s="15">
        <v>34000</v>
      </c>
      <c r="K28" s="17" t="s">
        <v>211</v>
      </c>
      <c r="L28" s="15"/>
      <c r="M28" s="15" t="s">
        <v>206</v>
      </c>
      <c r="N28" s="15"/>
      <c r="O28" s="17">
        <v>42849</v>
      </c>
      <c r="P28" s="9">
        <f>Tableau_Lancer_la_requête_à_partir_de_Excel_Files[[#This Row],[Aide Massif Obtenue]]+Tableau_Lancer_la_requête_à_partir_de_Excel_Files[[#This Row],[Autre Public2]]</f>
        <v>50980</v>
      </c>
      <c r="Q28" s="13">
        <f>(Tableau_Lancer_la_requête_à_partir_de_Excel_Files[[#This Row],[Autre Public2]]+Tableau_Lancer_la_requête_à_partir_de_Excel_Files[[#This Row],[Aide Massif Obtenue]])/Tableau_Lancer_la_requête_à_partir_de_Excel_Files[[#This Row],[Coût total déposé]]</f>
        <v>0.59976470588235298</v>
      </c>
      <c r="R2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50980</v>
      </c>
      <c r="S28" s="16">
        <f>Tableau_Lancer_la_requête_à_partir_de_Excel_Files[[#This Row],[Aide Massif Obtenue]]/Tableau_Lancer_la_requête_à_partir_de_Excel_Files[[#This Row],[Coût total déposé]]</f>
        <v>0.59976470588235298</v>
      </c>
      <c r="T28" s="9">
        <f>Tableau_Lancer_la_requête_à_partir_de_Excel_Files[[#This Row],[Aide Publique Obtenue]]-Tableau_Lancer_la_requête_à_partir_de_Excel_Files[[#This Row],[Aide Publique demandée]]</f>
        <v>-120</v>
      </c>
      <c r="U28" s="9">
        <f>Tableau_Lancer_la_requête_à_partir_de_Excel_Files[[#This Row],[FNADT_FN2]]+Tableau_Lancer_la_requête_à_partir_de_Excel_Files[[#This Row],[AgricultureFN2]]</f>
        <v>0</v>
      </c>
      <c r="V28" s="9"/>
      <c r="W28" s="9"/>
      <c r="X28" s="9">
        <f>Tableau_Lancer_la_requête_à_partir_de_Excel_Files[[#This Row],[ALPC_FN2]]+Tableau_Lancer_la_requête_à_partir_de_Excel_Files[[#This Row],[AURA_FN2]]+Tableau_Lancer_la_requête_à_partir_de_Excel_Files[[#This Row],[BFC_FN2]]+Tableau_Lancer_la_requête_à_partir_de_Excel_Files[[#This Row],[LRMP_FN2]]</f>
        <v>17000</v>
      </c>
      <c r="Y28" s="9"/>
      <c r="Z28" s="9">
        <v>17000</v>
      </c>
      <c r="AA28" s="9"/>
      <c r="AB28" s="9"/>
      <c r="AC2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8" s="9"/>
      <c r="AE28" s="9"/>
      <c r="AF28" s="9"/>
      <c r="AG28" s="9"/>
      <c r="AH28" s="9"/>
      <c r="AI28" s="9"/>
      <c r="AJ28" s="9"/>
      <c r="AK28" s="9"/>
      <c r="AL28" s="9"/>
      <c r="AM28" s="9"/>
      <c r="AN28" s="9"/>
      <c r="AO28" s="9"/>
      <c r="AP28" s="9"/>
      <c r="AQ28" s="9"/>
      <c r="AR28" s="9"/>
      <c r="AS28" s="9"/>
      <c r="AT28" s="9"/>
      <c r="AU28" s="9"/>
      <c r="AV28" s="9"/>
      <c r="AW28" s="9"/>
      <c r="AX28" s="9"/>
      <c r="AY28" s="9"/>
      <c r="AZ28" s="9">
        <v>0</v>
      </c>
      <c r="BA28" s="9">
        <v>33980</v>
      </c>
      <c r="BB28" s="18"/>
      <c r="BC28" s="18" t="s">
        <v>619</v>
      </c>
      <c r="BD28" s="9"/>
      <c r="BQ28" s="14"/>
      <c r="BR28" s="14"/>
      <c r="BS28" s="14"/>
      <c r="BT28" s="14"/>
      <c r="BU28" s="14"/>
      <c r="BV28" s="14"/>
      <c r="BW28" s="14"/>
      <c r="BX28" s="14"/>
      <c r="BY28" s="14"/>
      <c r="BZ28" s="14"/>
      <c r="CA28" s="14"/>
      <c r="CB28" s="14"/>
      <c r="CC28" s="14"/>
      <c r="CD28" s="14"/>
      <c r="CE28" s="14"/>
      <c r="CF28" s="14"/>
      <c r="CG28" s="14"/>
      <c r="CH28" s="14"/>
      <c r="CI28" s="14"/>
      <c r="CJ28" s="14"/>
      <c r="CK28" s="14"/>
      <c r="CL28" s="14"/>
    </row>
    <row r="29" spans="1:90" ht="30" x14ac:dyDescent="0.25">
      <c r="A29" s="12" t="s">
        <v>5</v>
      </c>
      <c r="B29" s="15" t="s">
        <v>499</v>
      </c>
      <c r="C29" s="15" t="s">
        <v>499</v>
      </c>
      <c r="D29" s="18" t="s">
        <v>480</v>
      </c>
      <c r="E29" s="11" t="s">
        <v>482</v>
      </c>
      <c r="F29" s="11" t="s">
        <v>500</v>
      </c>
      <c r="G29" s="9">
        <v>40195.14</v>
      </c>
      <c r="H29" s="9">
        <v>28136.59</v>
      </c>
      <c r="I29" s="17" t="s">
        <v>210</v>
      </c>
      <c r="J29" s="15"/>
      <c r="K29" s="17" t="s">
        <v>212</v>
      </c>
      <c r="L29" s="15" t="s">
        <v>501</v>
      </c>
      <c r="M29" s="15" t="s">
        <v>206</v>
      </c>
      <c r="N29" s="15"/>
      <c r="O29" s="17">
        <v>42839</v>
      </c>
      <c r="P29" s="9">
        <f>Tableau_Lancer_la_requête_à_partir_de_Excel_Files[[#This Row],[Aide Massif Obtenue]]+Tableau_Lancer_la_requête_à_partir_de_Excel_Files[[#This Row],[Autre Public2]]</f>
        <v>28136.59</v>
      </c>
      <c r="Q29" s="13">
        <f>(Tableau_Lancer_la_requête_à_partir_de_Excel_Files[[#This Row],[Autre Public2]]+Tableau_Lancer_la_requête_à_partir_de_Excel_Files[[#This Row],[Aide Massif Obtenue]])/Tableau_Lancer_la_requête_à_partir_de_Excel_Files[[#This Row],[Coût total déposé]]</f>
        <v>0.69999980097096315</v>
      </c>
      <c r="R2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28136.59</v>
      </c>
      <c r="S29" s="16">
        <f>Tableau_Lancer_la_requête_à_partir_de_Excel_Files[[#This Row],[Aide Massif Obtenue]]/Tableau_Lancer_la_requête_à_partir_de_Excel_Files[[#This Row],[Coût total déposé]]</f>
        <v>0.69999980097096315</v>
      </c>
      <c r="T29" s="9">
        <f>Tableau_Lancer_la_requête_à_partir_de_Excel_Files[[#This Row],[Aide Publique Obtenue]]-Tableau_Lancer_la_requête_à_partir_de_Excel_Files[[#This Row],[Aide Publique demandée]]</f>
        <v>0</v>
      </c>
      <c r="U29" s="9">
        <f>Tableau_Lancer_la_requête_à_partir_de_Excel_Files[[#This Row],[FNADT_FN2]]+Tableau_Lancer_la_requête_à_partir_de_Excel_Files[[#This Row],[AgricultureFN2]]</f>
        <v>20671.59</v>
      </c>
      <c r="V29" s="9"/>
      <c r="W29" s="9">
        <v>20671.59</v>
      </c>
      <c r="X29" s="9">
        <f>Tableau_Lancer_la_requête_à_partir_de_Excel_Files[[#This Row],[ALPC_FN2]]+Tableau_Lancer_la_requête_à_partir_de_Excel_Files[[#This Row],[AURA_FN2]]+Tableau_Lancer_la_requête_à_partir_de_Excel_Files[[#This Row],[BFC_FN2]]+Tableau_Lancer_la_requête_à_partir_de_Excel_Files[[#This Row],[LRMP_FN2]]</f>
        <v>7465</v>
      </c>
      <c r="Y29" s="9"/>
      <c r="Z29" s="9">
        <v>7465</v>
      </c>
      <c r="AA29" s="9"/>
      <c r="AB29" s="9"/>
      <c r="AC2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29" s="9"/>
      <c r="AE29" s="9"/>
      <c r="AF29" s="9"/>
      <c r="AG29" s="9"/>
      <c r="AH29" s="9"/>
      <c r="AI29" s="9"/>
      <c r="AJ29" s="9"/>
      <c r="AK29" s="9"/>
      <c r="AL29" s="9"/>
      <c r="AM29" s="9"/>
      <c r="AN29" s="9"/>
      <c r="AO29" s="9"/>
      <c r="AP29" s="9"/>
      <c r="AQ29" s="9"/>
      <c r="AR29" s="9"/>
      <c r="AS29" s="9"/>
      <c r="AT29" s="9"/>
      <c r="AU29" s="9"/>
      <c r="AV29" s="9"/>
      <c r="AW29" s="9"/>
      <c r="AX29" s="9"/>
      <c r="AY29" s="9"/>
      <c r="AZ29" s="9">
        <v>0</v>
      </c>
      <c r="BA29" s="9">
        <v>0</v>
      </c>
      <c r="BB29" s="18"/>
      <c r="BC29" s="18" t="s">
        <v>619</v>
      </c>
      <c r="BD29" s="9"/>
      <c r="BQ29" s="14"/>
      <c r="BR29" s="14"/>
      <c r="BS29" s="14"/>
      <c r="BT29" s="14"/>
      <c r="BU29" s="14"/>
      <c r="BV29" s="14"/>
      <c r="BW29" s="14"/>
      <c r="BX29" s="14"/>
      <c r="BY29" s="14"/>
      <c r="BZ29" s="14"/>
      <c r="CA29" s="14"/>
      <c r="CB29" s="14"/>
      <c r="CC29" s="14"/>
      <c r="CD29" s="14"/>
      <c r="CE29" s="14"/>
      <c r="CF29" s="14"/>
      <c r="CG29" s="14"/>
      <c r="CH29" s="14"/>
      <c r="CI29" s="14"/>
      <c r="CJ29" s="14"/>
      <c r="CK29" s="14"/>
      <c r="CL29" s="14"/>
    </row>
    <row r="30" spans="1:90" ht="30" x14ac:dyDescent="0.25">
      <c r="A30" s="12" t="s">
        <v>5</v>
      </c>
      <c r="B30" s="15" t="s">
        <v>502</v>
      </c>
      <c r="C30" s="15" t="s">
        <v>502</v>
      </c>
      <c r="D30" s="18" t="s">
        <v>480</v>
      </c>
      <c r="E30" s="11" t="s">
        <v>275</v>
      </c>
      <c r="F30" s="11" t="s">
        <v>500</v>
      </c>
      <c r="G30" s="9">
        <v>34813.949999999997</v>
      </c>
      <c r="H30" s="9">
        <v>24369.759999999998</v>
      </c>
      <c r="I30" s="17" t="s">
        <v>210</v>
      </c>
      <c r="J30" s="15"/>
      <c r="K30" s="17" t="s">
        <v>212</v>
      </c>
      <c r="L30" s="15" t="s">
        <v>501</v>
      </c>
      <c r="M30" s="15" t="s">
        <v>206</v>
      </c>
      <c r="N30" s="15"/>
      <c r="O30" s="17">
        <v>42839</v>
      </c>
      <c r="P30" s="9">
        <f>Tableau_Lancer_la_requête_à_partir_de_Excel_Files[[#This Row],[Aide Massif Obtenue]]+Tableau_Lancer_la_requête_à_partir_de_Excel_Files[[#This Row],[Autre Public2]]</f>
        <v>24369.77</v>
      </c>
      <c r="Q30" s="13">
        <f>(Tableau_Lancer_la_requête_à_partir_de_Excel_Files[[#This Row],[Autre Public2]]+Tableau_Lancer_la_requête_à_partir_de_Excel_Files[[#This Row],[Aide Massif Obtenue]])/Tableau_Lancer_la_requête_à_partir_de_Excel_Files[[#This Row],[Coût total déposé]]</f>
        <v>0.70000014362058893</v>
      </c>
      <c r="R3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24369.77</v>
      </c>
      <c r="S30" s="16">
        <f>Tableau_Lancer_la_requête_à_partir_de_Excel_Files[[#This Row],[Aide Massif Obtenue]]/Tableau_Lancer_la_requête_à_partir_de_Excel_Files[[#This Row],[Coût total déposé]]</f>
        <v>0.70000014362058893</v>
      </c>
      <c r="T30" s="9">
        <f>Tableau_Lancer_la_requête_à_partir_de_Excel_Files[[#This Row],[Aide Publique Obtenue]]-Tableau_Lancer_la_requête_à_partir_de_Excel_Files[[#This Row],[Aide Publique demandée]]</f>
        <v>1.0000000002037268E-2</v>
      </c>
      <c r="U30" s="9">
        <f>Tableau_Lancer_la_requête_à_partir_de_Excel_Files[[#This Row],[FNADT_FN2]]+Tableau_Lancer_la_requête_à_partir_de_Excel_Files[[#This Row],[AgricultureFN2]]</f>
        <v>18244.77</v>
      </c>
      <c r="V30" s="9"/>
      <c r="W30" s="9">
        <v>18244.77</v>
      </c>
      <c r="X30" s="9">
        <f>Tableau_Lancer_la_requête_à_partir_de_Excel_Files[[#This Row],[ALPC_FN2]]+Tableau_Lancer_la_requête_à_partir_de_Excel_Files[[#This Row],[AURA_FN2]]+Tableau_Lancer_la_requête_à_partir_de_Excel_Files[[#This Row],[BFC_FN2]]+Tableau_Lancer_la_requête_à_partir_de_Excel_Files[[#This Row],[LRMP_FN2]]</f>
        <v>6125</v>
      </c>
      <c r="Y30" s="9"/>
      <c r="Z30" s="9">
        <v>6125</v>
      </c>
      <c r="AA30" s="9"/>
      <c r="AB30" s="9"/>
      <c r="AC3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0" s="9"/>
      <c r="AE30" s="9"/>
      <c r="AF30" s="9"/>
      <c r="AG30" s="9"/>
      <c r="AH30" s="9"/>
      <c r="AI30" s="9"/>
      <c r="AJ30" s="9"/>
      <c r="AK30" s="9"/>
      <c r="AL30" s="9"/>
      <c r="AM30" s="9"/>
      <c r="AN30" s="9"/>
      <c r="AO30" s="9"/>
      <c r="AP30" s="9"/>
      <c r="AQ30" s="9"/>
      <c r="AR30" s="9"/>
      <c r="AS30" s="9"/>
      <c r="AT30" s="9"/>
      <c r="AU30" s="9"/>
      <c r="AV30" s="9"/>
      <c r="AW30" s="9"/>
      <c r="AX30" s="9"/>
      <c r="AY30" s="9"/>
      <c r="AZ30" s="9">
        <v>0</v>
      </c>
      <c r="BA30" s="9">
        <v>0</v>
      </c>
      <c r="BB30" s="18"/>
      <c r="BC30" s="18" t="s">
        <v>619</v>
      </c>
      <c r="BD30" s="9"/>
      <c r="BQ30" s="14"/>
      <c r="BR30" s="14"/>
      <c r="BS30" s="14"/>
      <c r="BT30" s="14"/>
      <c r="BU30" s="14"/>
      <c r="BV30" s="14"/>
      <c r="BW30" s="14"/>
      <c r="BX30" s="14"/>
      <c r="BY30" s="14"/>
      <c r="BZ30" s="14"/>
      <c r="CA30" s="14"/>
      <c r="CB30" s="14"/>
      <c r="CC30" s="14"/>
      <c r="CD30" s="14"/>
      <c r="CE30" s="14"/>
      <c r="CF30" s="14"/>
      <c r="CG30" s="14"/>
      <c r="CH30" s="14"/>
      <c r="CI30" s="14"/>
      <c r="CJ30" s="14"/>
      <c r="CK30" s="14"/>
      <c r="CL30" s="14"/>
    </row>
    <row r="31" spans="1:90" ht="30" x14ac:dyDescent="0.25">
      <c r="A31" s="12" t="s">
        <v>5</v>
      </c>
      <c r="B31" s="15" t="s">
        <v>503</v>
      </c>
      <c r="C31" s="15" t="s">
        <v>503</v>
      </c>
      <c r="D31" s="18" t="s">
        <v>480</v>
      </c>
      <c r="E31" s="11" t="s">
        <v>250</v>
      </c>
      <c r="F31" s="11" t="s">
        <v>500</v>
      </c>
      <c r="G31" s="9">
        <v>32978.851333333332</v>
      </c>
      <c r="H31" s="9">
        <v>23085.195933333333</v>
      </c>
      <c r="I31" s="17" t="s">
        <v>210</v>
      </c>
      <c r="J31" s="15"/>
      <c r="K31" s="17" t="s">
        <v>212</v>
      </c>
      <c r="L31" s="15" t="s">
        <v>501</v>
      </c>
      <c r="M31" s="15" t="s">
        <v>206</v>
      </c>
      <c r="N31" s="15"/>
      <c r="O31" s="17">
        <v>42839</v>
      </c>
      <c r="P31" s="9">
        <f>Tableau_Lancer_la_requête_à_partir_de_Excel_Files[[#This Row],[Aide Massif Obtenue]]+Tableau_Lancer_la_requête_à_partir_de_Excel_Files[[#This Row],[Autre Public2]]</f>
        <v>23085.200000000001</v>
      </c>
      <c r="Q31" s="13">
        <f>(Tableau_Lancer_la_requête_à_partir_de_Excel_Files[[#This Row],[Autre Public2]]+Tableau_Lancer_la_requête_à_partir_de_Excel_Files[[#This Row],[Aide Massif Obtenue]])/Tableau_Lancer_la_requête_à_partir_de_Excel_Files[[#This Row],[Coût total déposé]]</f>
        <v>0.70000012331134964</v>
      </c>
      <c r="R3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23085.200000000001</v>
      </c>
      <c r="S31" s="16">
        <f>Tableau_Lancer_la_requête_à_partir_de_Excel_Files[[#This Row],[Aide Massif Obtenue]]/Tableau_Lancer_la_requête_à_partir_de_Excel_Files[[#This Row],[Coût total déposé]]</f>
        <v>0.70000012331134964</v>
      </c>
      <c r="T31" s="9">
        <f>Tableau_Lancer_la_requête_à_partir_de_Excel_Files[[#This Row],[Aide Publique Obtenue]]-Tableau_Lancer_la_requête_à_partir_de_Excel_Files[[#This Row],[Aide Publique demandée]]</f>
        <v>4.0666666682227515E-3</v>
      </c>
      <c r="U31" s="9">
        <f>Tableau_Lancer_la_requête_à_partir_de_Excel_Files[[#This Row],[FNADT_FN2]]+Tableau_Lancer_la_requête_à_partir_de_Excel_Files[[#This Row],[AgricultureFN2]]</f>
        <v>17577.2</v>
      </c>
      <c r="V31" s="9"/>
      <c r="W31" s="9">
        <v>17577.2</v>
      </c>
      <c r="X31" s="9">
        <f>Tableau_Lancer_la_requête_à_partir_de_Excel_Files[[#This Row],[ALPC_FN2]]+Tableau_Lancer_la_requête_à_partir_de_Excel_Files[[#This Row],[AURA_FN2]]+Tableau_Lancer_la_requête_à_partir_de_Excel_Files[[#This Row],[BFC_FN2]]+Tableau_Lancer_la_requête_à_partir_de_Excel_Files[[#This Row],[LRMP_FN2]]</f>
        <v>5508</v>
      </c>
      <c r="Y31" s="9"/>
      <c r="Z31" s="9">
        <v>5508</v>
      </c>
      <c r="AA31" s="9"/>
      <c r="AB31" s="9"/>
      <c r="AC3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1" s="9"/>
      <c r="AE31" s="9"/>
      <c r="AF31" s="9"/>
      <c r="AG31" s="9"/>
      <c r="AH31" s="9"/>
      <c r="AI31" s="9"/>
      <c r="AJ31" s="9"/>
      <c r="AK31" s="9"/>
      <c r="AL31" s="9"/>
      <c r="AM31" s="9"/>
      <c r="AN31" s="9"/>
      <c r="AO31" s="9"/>
      <c r="AP31" s="9"/>
      <c r="AQ31" s="9"/>
      <c r="AR31" s="9"/>
      <c r="AS31" s="9"/>
      <c r="AT31" s="9"/>
      <c r="AU31" s="9"/>
      <c r="AV31" s="9"/>
      <c r="AW31" s="9"/>
      <c r="AX31" s="9"/>
      <c r="AY31" s="9"/>
      <c r="AZ31" s="9">
        <v>0</v>
      </c>
      <c r="BA31" s="9">
        <v>0</v>
      </c>
      <c r="BB31" s="18"/>
      <c r="BC31" s="18" t="s">
        <v>619</v>
      </c>
      <c r="BD31" s="9"/>
      <c r="BQ31" s="14"/>
      <c r="BR31" s="14"/>
      <c r="BS31" s="14"/>
      <c r="BT31" s="14"/>
      <c r="BU31" s="14"/>
      <c r="BV31" s="14"/>
      <c r="BW31" s="14"/>
      <c r="BX31" s="14"/>
      <c r="BY31" s="14"/>
      <c r="BZ31" s="14"/>
      <c r="CA31" s="14"/>
      <c r="CB31" s="14"/>
      <c r="CC31" s="14"/>
      <c r="CD31" s="14"/>
      <c r="CE31" s="14"/>
      <c r="CF31" s="14"/>
      <c r="CG31" s="14"/>
      <c r="CH31" s="14"/>
      <c r="CI31" s="14"/>
      <c r="CJ31" s="14"/>
      <c r="CK31" s="14"/>
      <c r="CL31" s="14"/>
    </row>
    <row r="32" spans="1:90" ht="30" x14ac:dyDescent="0.25">
      <c r="A32" s="12" t="s">
        <v>5</v>
      </c>
      <c r="B32" s="15" t="s">
        <v>504</v>
      </c>
      <c r="C32" s="15" t="s">
        <v>504</v>
      </c>
      <c r="D32" s="18" t="s">
        <v>480</v>
      </c>
      <c r="E32" s="11" t="s">
        <v>505</v>
      </c>
      <c r="F32" s="11" t="s">
        <v>500</v>
      </c>
      <c r="G32" s="9">
        <v>29562.379601861423</v>
      </c>
      <c r="H32" s="9">
        <v>20693.665721302998</v>
      </c>
      <c r="I32" s="17" t="s">
        <v>210</v>
      </c>
      <c r="J32" s="15"/>
      <c r="K32" s="17" t="s">
        <v>212</v>
      </c>
      <c r="L32" s="15" t="s">
        <v>501</v>
      </c>
      <c r="M32" s="15" t="s">
        <v>221</v>
      </c>
      <c r="N32" s="15"/>
      <c r="O32" s="17">
        <v>42839</v>
      </c>
      <c r="P32" s="9">
        <f>Tableau_Lancer_la_requête_à_partir_de_Excel_Files[[#This Row],[Aide Massif Obtenue]]+Tableau_Lancer_la_requête_à_partir_de_Excel_Files[[#This Row],[Autre Public2]]</f>
        <v>20693.66</v>
      </c>
      <c r="Q32" s="13">
        <f>(Tableau_Lancer_la_requête_à_partir_de_Excel_Files[[#This Row],[Autre Public2]]+Tableau_Lancer_la_requête_à_partir_de_Excel_Files[[#This Row],[Aide Massif Obtenue]])/Tableau_Lancer_la_requête_à_partir_de_Excel_Files[[#This Row],[Coût total déposé]]</f>
        <v>0.69999980646676374</v>
      </c>
      <c r="R3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20693.66</v>
      </c>
      <c r="S32" s="16">
        <f>Tableau_Lancer_la_requête_à_partir_de_Excel_Files[[#This Row],[Aide Massif Obtenue]]/Tableau_Lancer_la_requête_à_partir_de_Excel_Files[[#This Row],[Coût total déposé]]</f>
        <v>0.69999980646676374</v>
      </c>
      <c r="T32" s="9">
        <f>Tableau_Lancer_la_requête_à_partir_de_Excel_Files[[#This Row],[Aide Publique Obtenue]]-Tableau_Lancer_la_requête_à_partir_de_Excel_Files[[#This Row],[Aide Publique demandée]]</f>
        <v>-5.7213029976992402E-3</v>
      </c>
      <c r="U32" s="9">
        <f>Tableau_Lancer_la_requête_à_partir_de_Excel_Files[[#This Row],[FNADT_FN2]]+Tableau_Lancer_la_requête_à_partir_de_Excel_Files[[#This Row],[AgricultureFN2]]</f>
        <v>10346.83</v>
      </c>
      <c r="V32" s="9"/>
      <c r="W32" s="9">
        <v>10346.83</v>
      </c>
      <c r="X32" s="9">
        <f>Tableau_Lancer_la_requête_à_partir_de_Excel_Files[[#This Row],[ALPC_FN2]]+Tableau_Lancer_la_requête_à_partir_de_Excel_Files[[#This Row],[AURA_FN2]]+Tableau_Lancer_la_requête_à_partir_de_Excel_Files[[#This Row],[BFC_FN2]]+Tableau_Lancer_la_requête_à_partir_de_Excel_Files[[#This Row],[LRMP_FN2]]</f>
        <v>10346.83</v>
      </c>
      <c r="Y32" s="9">
        <v>10346.83</v>
      </c>
      <c r="Z32" s="9"/>
      <c r="AA32" s="9"/>
      <c r="AB32" s="9"/>
      <c r="AC3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2" s="9"/>
      <c r="AE32" s="9"/>
      <c r="AF32" s="9"/>
      <c r="AG32" s="9"/>
      <c r="AH32" s="9"/>
      <c r="AI32" s="9"/>
      <c r="AJ32" s="9"/>
      <c r="AK32" s="9"/>
      <c r="AL32" s="9"/>
      <c r="AM32" s="9"/>
      <c r="AN32" s="9"/>
      <c r="AO32" s="9"/>
      <c r="AP32" s="9"/>
      <c r="AQ32" s="9"/>
      <c r="AR32" s="9"/>
      <c r="AS32" s="9"/>
      <c r="AT32" s="9"/>
      <c r="AU32" s="9"/>
      <c r="AV32" s="9"/>
      <c r="AW32" s="9"/>
      <c r="AX32" s="9"/>
      <c r="AY32" s="9"/>
      <c r="AZ32" s="9">
        <v>0</v>
      </c>
      <c r="BA32" s="9">
        <v>0</v>
      </c>
      <c r="BB32" s="18"/>
      <c r="BC32" s="18" t="s">
        <v>619</v>
      </c>
      <c r="BD32" s="9"/>
      <c r="BQ32" s="14"/>
      <c r="BR32" s="14"/>
      <c r="BS32" s="14"/>
      <c r="BT32" s="14"/>
      <c r="BU32" s="14"/>
      <c r="BV32" s="14"/>
      <c r="BW32" s="14"/>
      <c r="BX32" s="14"/>
      <c r="BY32" s="14"/>
      <c r="BZ32" s="14"/>
      <c r="CA32" s="14"/>
      <c r="CB32" s="14"/>
      <c r="CC32" s="14"/>
      <c r="CD32" s="14"/>
      <c r="CE32" s="14"/>
      <c r="CF32" s="14"/>
      <c r="CG32" s="14"/>
      <c r="CH32" s="14"/>
      <c r="CI32" s="14"/>
      <c r="CJ32" s="14"/>
      <c r="CK32" s="14"/>
      <c r="CL32" s="14"/>
    </row>
    <row r="33" spans="1:90" ht="30" x14ac:dyDescent="0.25">
      <c r="A33" s="12" t="s">
        <v>5</v>
      </c>
      <c r="B33" s="15" t="s">
        <v>506</v>
      </c>
      <c r="C33" s="15" t="s">
        <v>506</v>
      </c>
      <c r="D33" s="18" t="s">
        <v>480</v>
      </c>
      <c r="E33" s="11" t="s">
        <v>507</v>
      </c>
      <c r="F33" s="11" t="s">
        <v>500</v>
      </c>
      <c r="G33" s="9">
        <v>147040.22</v>
      </c>
      <c r="H33" s="9">
        <v>114754.66</v>
      </c>
      <c r="I33" s="17" t="s">
        <v>508</v>
      </c>
      <c r="J33" s="15"/>
      <c r="K33" s="17" t="s">
        <v>212</v>
      </c>
      <c r="L33" s="15" t="s">
        <v>501</v>
      </c>
      <c r="M33" s="15" t="s">
        <v>221</v>
      </c>
      <c r="N33" s="15"/>
      <c r="O33" s="17">
        <v>42839</v>
      </c>
      <c r="P33" s="9">
        <f>Tableau_Lancer_la_requête_à_partir_de_Excel_Files[[#This Row],[Aide Massif Obtenue]]+Tableau_Lancer_la_requête_à_partir_de_Excel_Files[[#This Row],[Autre Public2]]</f>
        <v>114754.66</v>
      </c>
      <c r="Q33" s="13">
        <f>(Tableau_Lancer_la_requête_à_partir_de_Excel_Files[[#This Row],[Autre Public2]]+Tableau_Lancer_la_requête_à_partir_de_Excel_Files[[#This Row],[Aide Massif Obtenue]])/Tableau_Lancer_la_requête_à_partir_de_Excel_Files[[#This Row],[Coût total déposé]]</f>
        <v>0.78043041556929116</v>
      </c>
      <c r="R3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114754.66</v>
      </c>
      <c r="S33" s="16">
        <f>Tableau_Lancer_la_requête_à_partir_de_Excel_Files[[#This Row],[Aide Massif Obtenue]]/Tableau_Lancer_la_requête_à_partir_de_Excel_Files[[#This Row],[Coût total déposé]]</f>
        <v>0.78043041556929116</v>
      </c>
      <c r="T33" s="9">
        <f>Tableau_Lancer_la_requête_à_partir_de_Excel_Files[[#This Row],[Aide Publique Obtenue]]-Tableau_Lancer_la_requête_à_partir_de_Excel_Files[[#This Row],[Aide Publique demandée]]</f>
        <v>0</v>
      </c>
      <c r="U33" s="9">
        <f>Tableau_Lancer_la_requête_à_partir_de_Excel_Files[[#This Row],[FNADT_FN2]]+Tableau_Lancer_la_requête_à_partir_de_Excel_Files[[#This Row],[AgricultureFN2]]</f>
        <v>57377.33</v>
      </c>
      <c r="V33" s="9"/>
      <c r="W33" s="9">
        <v>57377.33</v>
      </c>
      <c r="X33" s="9">
        <f>Tableau_Lancer_la_requête_à_partir_de_Excel_Files[[#This Row],[ALPC_FN2]]+Tableau_Lancer_la_requête_à_partir_de_Excel_Files[[#This Row],[AURA_FN2]]+Tableau_Lancer_la_requête_à_partir_de_Excel_Files[[#This Row],[BFC_FN2]]+Tableau_Lancer_la_requête_à_partir_de_Excel_Files[[#This Row],[LRMP_FN2]]</f>
        <v>57377.33</v>
      </c>
      <c r="Y33" s="9">
        <v>57377.33</v>
      </c>
      <c r="Z33" s="9"/>
      <c r="AA33" s="9"/>
      <c r="AB33" s="9"/>
      <c r="AC3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3" s="9"/>
      <c r="AE33" s="9"/>
      <c r="AF33" s="9"/>
      <c r="AG33" s="9"/>
      <c r="AH33" s="9"/>
      <c r="AI33" s="9"/>
      <c r="AJ33" s="9"/>
      <c r="AK33" s="9"/>
      <c r="AL33" s="9"/>
      <c r="AM33" s="9"/>
      <c r="AN33" s="9"/>
      <c r="AO33" s="9"/>
      <c r="AP33" s="9"/>
      <c r="AQ33" s="9"/>
      <c r="AR33" s="9"/>
      <c r="AS33" s="9"/>
      <c r="AT33" s="9"/>
      <c r="AU33" s="9"/>
      <c r="AV33" s="9"/>
      <c r="AW33" s="9"/>
      <c r="AX33" s="9"/>
      <c r="AY33" s="9"/>
      <c r="AZ33" s="9">
        <v>0</v>
      </c>
      <c r="BA33" s="9">
        <v>0</v>
      </c>
      <c r="BB33" s="18"/>
      <c r="BC33" s="18" t="s">
        <v>619</v>
      </c>
      <c r="BD33" s="9"/>
      <c r="BQ33" s="14"/>
      <c r="BR33" s="14"/>
      <c r="BS33" s="14"/>
      <c r="BT33" s="14"/>
      <c r="BU33" s="14"/>
      <c r="BV33" s="14"/>
      <c r="BW33" s="14"/>
      <c r="BX33" s="14"/>
      <c r="BY33" s="14"/>
      <c r="BZ33" s="14"/>
      <c r="CA33" s="14"/>
      <c r="CB33" s="14"/>
      <c r="CC33" s="14"/>
      <c r="CD33" s="14"/>
      <c r="CE33" s="14"/>
      <c r="CF33" s="14"/>
      <c r="CG33" s="14"/>
      <c r="CH33" s="14"/>
      <c r="CI33" s="14"/>
      <c r="CJ33" s="14"/>
      <c r="CK33" s="14"/>
      <c r="CL33" s="14"/>
    </row>
    <row r="34" spans="1:90" ht="30" x14ac:dyDescent="0.25">
      <c r="A34" s="12" t="s">
        <v>5</v>
      </c>
      <c r="B34" s="15" t="s">
        <v>509</v>
      </c>
      <c r="C34" s="15" t="s">
        <v>509</v>
      </c>
      <c r="D34" s="18" t="s">
        <v>480</v>
      </c>
      <c r="E34" s="11" t="s">
        <v>251</v>
      </c>
      <c r="F34" s="11" t="s">
        <v>500</v>
      </c>
      <c r="G34" s="9">
        <v>29657.646126687956</v>
      </c>
      <c r="H34" s="9">
        <v>20760.35228868157</v>
      </c>
      <c r="I34" s="17" t="s">
        <v>210</v>
      </c>
      <c r="J34" s="15"/>
      <c r="K34" s="17" t="s">
        <v>212</v>
      </c>
      <c r="L34" s="15" t="s">
        <v>501</v>
      </c>
      <c r="M34" s="15" t="s">
        <v>206</v>
      </c>
      <c r="N34" s="15"/>
      <c r="O34" s="17">
        <v>42839</v>
      </c>
      <c r="P34" s="9">
        <f>Tableau_Lancer_la_requête_à_partir_de_Excel_Files[[#This Row],[Aide Massif Obtenue]]+Tableau_Lancer_la_requête_à_partir_de_Excel_Files[[#This Row],[Autre Public2]]</f>
        <v>20760.349999999999</v>
      </c>
      <c r="Q34" s="13">
        <f>(Tableau_Lancer_la_requête_à_partir_de_Excel_Files[[#This Row],[Autre Public2]]+Tableau_Lancer_la_requête_à_partir_de_Excel_Files[[#This Row],[Aide Massif Obtenue]])/Tableau_Lancer_la_requête_à_partir_de_Excel_Files[[#This Row],[Coût total déposé]]</f>
        <v>0.69999992282996559</v>
      </c>
      <c r="R3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20760.349999999999</v>
      </c>
      <c r="S34" s="16">
        <f>Tableau_Lancer_la_requête_à_partir_de_Excel_Files[[#This Row],[Aide Massif Obtenue]]/Tableau_Lancer_la_requête_à_partir_de_Excel_Files[[#This Row],[Coût total déposé]]</f>
        <v>0.69999992282996559</v>
      </c>
      <c r="T34" s="9">
        <f>Tableau_Lancer_la_requête_à_partir_de_Excel_Files[[#This Row],[Aide Publique Obtenue]]-Tableau_Lancer_la_requête_à_partir_de_Excel_Files[[#This Row],[Aide Publique demandée]]</f>
        <v>-2.2886815713718534E-3</v>
      </c>
      <c r="U34" s="9">
        <f>Tableau_Lancer_la_requête_à_partir_de_Excel_Files[[#This Row],[FNADT_FN2]]+Tableau_Lancer_la_requête_à_partir_de_Excel_Files[[#This Row],[AgricultureFN2]]</f>
        <v>13951.35</v>
      </c>
      <c r="V34" s="9"/>
      <c r="W34" s="9">
        <v>13951.35</v>
      </c>
      <c r="X34" s="9">
        <f>Tableau_Lancer_la_requête_à_partir_de_Excel_Files[[#This Row],[ALPC_FN2]]+Tableau_Lancer_la_requête_à_partir_de_Excel_Files[[#This Row],[AURA_FN2]]+Tableau_Lancer_la_requête_à_partir_de_Excel_Files[[#This Row],[BFC_FN2]]+Tableau_Lancer_la_requête_à_partir_de_Excel_Files[[#This Row],[LRMP_FN2]]</f>
        <v>6809</v>
      </c>
      <c r="Y34" s="9"/>
      <c r="Z34" s="9">
        <v>6809</v>
      </c>
      <c r="AA34" s="9"/>
      <c r="AB34" s="9"/>
      <c r="AC3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4" s="9"/>
      <c r="AE34" s="9"/>
      <c r="AF34" s="9"/>
      <c r="AG34" s="9"/>
      <c r="AH34" s="9"/>
      <c r="AI34" s="9"/>
      <c r="AJ34" s="9"/>
      <c r="AK34" s="9"/>
      <c r="AL34" s="9"/>
      <c r="AM34" s="9"/>
      <c r="AN34" s="9"/>
      <c r="AO34" s="9"/>
      <c r="AP34" s="9"/>
      <c r="AQ34" s="9"/>
      <c r="AR34" s="9"/>
      <c r="AS34" s="9"/>
      <c r="AT34" s="9"/>
      <c r="AU34" s="9"/>
      <c r="AV34" s="9"/>
      <c r="AW34" s="9"/>
      <c r="AX34" s="9"/>
      <c r="AY34" s="9"/>
      <c r="AZ34" s="9">
        <v>0</v>
      </c>
      <c r="BA34" s="9">
        <v>0</v>
      </c>
      <c r="BB34" s="18"/>
      <c r="BC34" s="18" t="s">
        <v>619</v>
      </c>
      <c r="BD34" s="9"/>
      <c r="BQ34" s="14"/>
      <c r="BR34" s="14"/>
      <c r="BS34" s="14"/>
      <c r="BT34" s="14"/>
      <c r="BU34" s="14"/>
      <c r="BV34" s="14"/>
      <c r="BW34" s="14"/>
      <c r="BX34" s="14"/>
      <c r="BY34" s="14"/>
      <c r="BZ34" s="14"/>
      <c r="CA34" s="14"/>
      <c r="CB34" s="14"/>
      <c r="CC34" s="14"/>
      <c r="CD34" s="14"/>
      <c r="CE34" s="14"/>
      <c r="CF34" s="14"/>
      <c r="CG34" s="14"/>
      <c r="CH34" s="14"/>
      <c r="CI34" s="14"/>
      <c r="CJ34" s="14"/>
      <c r="CK34" s="14"/>
      <c r="CL34" s="14"/>
    </row>
    <row r="35" spans="1:90" ht="30" x14ac:dyDescent="0.25">
      <c r="A35" s="12" t="s">
        <v>5</v>
      </c>
      <c r="B35" s="15" t="s">
        <v>510</v>
      </c>
      <c r="C35" s="15" t="s">
        <v>510</v>
      </c>
      <c r="D35" s="18" t="s">
        <v>480</v>
      </c>
      <c r="E35" s="11" t="s">
        <v>511</v>
      </c>
      <c r="F35" s="11" t="s">
        <v>500</v>
      </c>
      <c r="G35" s="9">
        <v>31413.79385498105</v>
      </c>
      <c r="H35" s="9">
        <v>21989.655698486735</v>
      </c>
      <c r="I35" s="17" t="s">
        <v>210</v>
      </c>
      <c r="J35" s="15"/>
      <c r="K35" s="17" t="s">
        <v>212</v>
      </c>
      <c r="L35" s="15" t="s">
        <v>501</v>
      </c>
      <c r="M35" s="15" t="s">
        <v>221</v>
      </c>
      <c r="N35" s="15"/>
      <c r="O35" s="17">
        <v>42839</v>
      </c>
      <c r="P35" s="9">
        <f>Tableau_Lancer_la_requête_à_partir_de_Excel_Files[[#This Row],[Aide Massif Obtenue]]+Tableau_Lancer_la_requête_à_partir_de_Excel_Files[[#This Row],[Autre Public2]]</f>
        <v>21989.66</v>
      </c>
      <c r="Q35" s="13">
        <f>(Tableau_Lancer_la_requête_à_partir_de_Excel_Files[[#This Row],[Autre Public2]]+Tableau_Lancer_la_requête_à_partir_de_Excel_Files[[#This Row],[Aide Massif Obtenue]])/Tableau_Lancer_la_requête_à_partir_de_Excel_Files[[#This Row],[Coût total déposé]]</f>
        <v>0.70000013693071539</v>
      </c>
      <c r="R3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21989.66</v>
      </c>
      <c r="S35" s="16">
        <f>Tableau_Lancer_la_requête_à_partir_de_Excel_Files[[#This Row],[Aide Massif Obtenue]]/Tableau_Lancer_la_requête_à_partir_de_Excel_Files[[#This Row],[Coût total déposé]]</f>
        <v>0.70000013693071539</v>
      </c>
      <c r="T35" s="9">
        <f>Tableau_Lancer_la_requête_à_partir_de_Excel_Files[[#This Row],[Aide Publique Obtenue]]-Tableau_Lancer_la_requête_à_partir_de_Excel_Files[[#This Row],[Aide Publique demandée]]</f>
        <v>4.3015132650907617E-3</v>
      </c>
      <c r="U35" s="9">
        <f>Tableau_Lancer_la_requête_à_partir_de_Excel_Files[[#This Row],[FNADT_FN2]]+Tableau_Lancer_la_requête_à_partir_de_Excel_Files[[#This Row],[AgricultureFN2]]</f>
        <v>10994.83</v>
      </c>
      <c r="V35" s="9"/>
      <c r="W35" s="9">
        <v>10994.83</v>
      </c>
      <c r="X35" s="9">
        <f>Tableau_Lancer_la_requête_à_partir_de_Excel_Files[[#This Row],[ALPC_FN2]]+Tableau_Lancer_la_requête_à_partir_de_Excel_Files[[#This Row],[AURA_FN2]]+Tableau_Lancer_la_requête_à_partir_de_Excel_Files[[#This Row],[BFC_FN2]]+Tableau_Lancer_la_requête_à_partir_de_Excel_Files[[#This Row],[LRMP_FN2]]</f>
        <v>10994.83</v>
      </c>
      <c r="Y35" s="9">
        <v>10994.83</v>
      </c>
      <c r="Z35" s="9"/>
      <c r="AA35" s="9"/>
      <c r="AB35" s="9"/>
      <c r="AC3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5" s="9"/>
      <c r="AE35" s="9"/>
      <c r="AF35" s="9"/>
      <c r="AG35" s="9"/>
      <c r="AH35" s="9"/>
      <c r="AI35" s="9"/>
      <c r="AJ35" s="9"/>
      <c r="AK35" s="9"/>
      <c r="AL35" s="9"/>
      <c r="AM35" s="9"/>
      <c r="AN35" s="9"/>
      <c r="AO35" s="9"/>
      <c r="AP35" s="9"/>
      <c r="AQ35" s="9"/>
      <c r="AR35" s="9"/>
      <c r="AS35" s="9"/>
      <c r="AT35" s="9"/>
      <c r="AU35" s="9"/>
      <c r="AV35" s="9"/>
      <c r="AW35" s="9"/>
      <c r="AX35" s="9"/>
      <c r="AY35" s="9"/>
      <c r="AZ35" s="9">
        <v>0</v>
      </c>
      <c r="BA35" s="9">
        <v>0</v>
      </c>
      <c r="BB35" s="18"/>
      <c r="BC35" s="18" t="s">
        <v>619</v>
      </c>
      <c r="BD35" s="9"/>
      <c r="BQ35" s="14"/>
      <c r="BR35" s="14"/>
      <c r="BS35" s="14"/>
      <c r="BT35" s="14"/>
      <c r="BU35" s="14"/>
      <c r="BV35" s="14"/>
      <c r="BW35" s="14"/>
      <c r="BX35" s="14"/>
      <c r="BY35" s="14"/>
      <c r="BZ35" s="14"/>
      <c r="CA35" s="14"/>
      <c r="CB35" s="14"/>
      <c r="CC35" s="14"/>
      <c r="CD35" s="14"/>
      <c r="CE35" s="14"/>
      <c r="CF35" s="14"/>
      <c r="CG35" s="14"/>
      <c r="CH35" s="14"/>
      <c r="CI35" s="14"/>
      <c r="CJ35" s="14"/>
      <c r="CK35" s="14"/>
      <c r="CL35" s="14"/>
    </row>
    <row r="36" spans="1:90" ht="30" x14ac:dyDescent="0.25">
      <c r="A36" s="12" t="s">
        <v>5</v>
      </c>
      <c r="B36" s="15" t="s">
        <v>512</v>
      </c>
      <c r="C36" s="15" t="s">
        <v>512</v>
      </c>
      <c r="D36" s="18" t="s">
        <v>480</v>
      </c>
      <c r="E36" s="11" t="s">
        <v>513</v>
      </c>
      <c r="F36" s="11" t="s">
        <v>500</v>
      </c>
      <c r="G36" s="9">
        <v>28259.660120852124</v>
      </c>
      <c r="H36" s="9">
        <v>19781.762084596488</v>
      </c>
      <c r="I36" s="17" t="s">
        <v>210</v>
      </c>
      <c r="J36" s="15"/>
      <c r="K36" s="17" t="s">
        <v>212</v>
      </c>
      <c r="L36" s="15" t="s">
        <v>501</v>
      </c>
      <c r="M36" s="15" t="s">
        <v>265</v>
      </c>
      <c r="N36" s="15"/>
      <c r="O36" s="17">
        <v>42839</v>
      </c>
      <c r="P36" s="9">
        <f>Tableau_Lancer_la_requête_à_partir_de_Excel_Files[[#This Row],[Aide Massif Obtenue]]+Tableau_Lancer_la_requête_à_partir_de_Excel_Files[[#This Row],[Autre Public2]]</f>
        <v>19781.759999999998</v>
      </c>
      <c r="Q36" s="13">
        <f>(Tableau_Lancer_la_requête_à_partir_de_Excel_Files[[#This Row],[Autre Public2]]+Tableau_Lancer_la_requête_à_partir_de_Excel_Files[[#This Row],[Aide Massif Obtenue]])/Tableau_Lancer_la_requête_à_partir_de_Excel_Files[[#This Row],[Coût total déposé]]</f>
        <v>0.69999992623419816</v>
      </c>
      <c r="R3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19781.759999999998</v>
      </c>
      <c r="S36" s="16">
        <f>Tableau_Lancer_la_requête_à_partir_de_Excel_Files[[#This Row],[Aide Massif Obtenue]]/Tableau_Lancer_la_requête_à_partir_de_Excel_Files[[#This Row],[Coût total déposé]]</f>
        <v>0.69999992623419816</v>
      </c>
      <c r="T36" s="9">
        <f>Tableau_Lancer_la_requête_à_partir_de_Excel_Files[[#This Row],[Aide Publique Obtenue]]-Tableau_Lancer_la_requête_à_partir_de_Excel_Files[[#This Row],[Aide Publique demandée]]</f>
        <v>-2.084596490021795E-3</v>
      </c>
      <c r="U36" s="9">
        <f>Tableau_Lancer_la_requête_à_partir_de_Excel_Files[[#This Row],[FNADT_FN2]]+Tableau_Lancer_la_requête_à_partir_de_Excel_Files[[#This Row],[AgricultureFN2]]</f>
        <v>19781.759999999998</v>
      </c>
      <c r="V36" s="9"/>
      <c r="W36" s="9">
        <v>19781.759999999998</v>
      </c>
      <c r="X36"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6" s="9"/>
      <c r="Z36" s="9"/>
      <c r="AA36" s="9"/>
      <c r="AB36" s="9"/>
      <c r="AC3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6" s="9"/>
      <c r="AE36" s="9"/>
      <c r="AF36" s="9"/>
      <c r="AG36" s="9"/>
      <c r="AH36" s="9"/>
      <c r="AI36" s="9"/>
      <c r="AJ36" s="9"/>
      <c r="AK36" s="9"/>
      <c r="AL36" s="9"/>
      <c r="AM36" s="9"/>
      <c r="AN36" s="9"/>
      <c r="AO36" s="9"/>
      <c r="AP36" s="9"/>
      <c r="AQ36" s="9"/>
      <c r="AR36" s="9"/>
      <c r="AS36" s="9"/>
      <c r="AT36" s="9"/>
      <c r="AU36" s="9"/>
      <c r="AV36" s="9"/>
      <c r="AW36" s="9"/>
      <c r="AX36" s="9"/>
      <c r="AY36" s="9"/>
      <c r="AZ36" s="9">
        <v>0</v>
      </c>
      <c r="BA36" s="9">
        <v>0</v>
      </c>
      <c r="BB36" s="18"/>
      <c r="BC36" s="18" t="s">
        <v>619</v>
      </c>
      <c r="BD36" s="9"/>
      <c r="BQ36" s="14"/>
      <c r="BR36" s="14"/>
      <c r="BS36" s="14"/>
      <c r="BT36" s="14"/>
      <c r="BU36" s="14"/>
      <c r="BV36" s="14"/>
      <c r="BW36" s="14"/>
      <c r="BX36" s="14"/>
      <c r="BY36" s="14"/>
      <c r="BZ36" s="14"/>
      <c r="CA36" s="14"/>
      <c r="CB36" s="14"/>
      <c r="CC36" s="14"/>
      <c r="CD36" s="14"/>
      <c r="CE36" s="14"/>
      <c r="CF36" s="14"/>
      <c r="CG36" s="14"/>
      <c r="CH36" s="14"/>
      <c r="CI36" s="14"/>
      <c r="CJ36" s="14"/>
      <c r="CK36" s="14"/>
      <c r="CL36" s="14"/>
    </row>
    <row r="37" spans="1:90" ht="30" x14ac:dyDescent="0.25">
      <c r="A37" s="12" t="s">
        <v>5</v>
      </c>
      <c r="B37" s="15" t="s">
        <v>514</v>
      </c>
      <c r="C37" s="15" t="s">
        <v>514</v>
      </c>
      <c r="D37" s="18" t="s">
        <v>480</v>
      </c>
      <c r="E37" s="11" t="s">
        <v>276</v>
      </c>
      <c r="F37" s="11" t="s">
        <v>500</v>
      </c>
      <c r="G37" s="9">
        <v>79980.81</v>
      </c>
      <c r="H37" s="9">
        <v>61460.29</v>
      </c>
      <c r="I37" s="17" t="s">
        <v>515</v>
      </c>
      <c r="J37" s="15"/>
      <c r="K37" s="17" t="s">
        <v>212</v>
      </c>
      <c r="L37" s="15" t="s">
        <v>501</v>
      </c>
      <c r="M37" s="15" t="s">
        <v>220</v>
      </c>
      <c r="N37" s="15"/>
      <c r="O37" s="17">
        <v>42839</v>
      </c>
      <c r="P37" s="9">
        <f>Tableau_Lancer_la_requête_à_partir_de_Excel_Files[[#This Row],[Aide Massif Obtenue]]+Tableau_Lancer_la_requête_à_partir_de_Excel_Files[[#This Row],[Autre Public2]]</f>
        <v>61460.29</v>
      </c>
      <c r="Q37" s="13">
        <f>(Tableau_Lancer_la_requête_à_partir_de_Excel_Files[[#This Row],[Autre Public2]]+Tableau_Lancer_la_requête_à_partir_de_Excel_Files[[#This Row],[Aide Massif Obtenue]])/Tableau_Lancer_la_requête_à_partir_de_Excel_Files[[#This Row],[Coût total déposé]]</f>
        <v>0.76843795405422877</v>
      </c>
      <c r="R3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61460.29</v>
      </c>
      <c r="S37" s="16">
        <f>Tableau_Lancer_la_requête_à_partir_de_Excel_Files[[#This Row],[Aide Massif Obtenue]]/Tableau_Lancer_la_requête_à_partir_de_Excel_Files[[#This Row],[Coût total déposé]]</f>
        <v>0.76843795405422877</v>
      </c>
      <c r="T37" s="9">
        <f>Tableau_Lancer_la_requête_à_partir_de_Excel_Files[[#This Row],[Aide Publique Obtenue]]-Tableau_Lancer_la_requête_à_partir_de_Excel_Files[[#This Row],[Aide Publique demandée]]</f>
        <v>0</v>
      </c>
      <c r="U37" s="9">
        <f>Tableau_Lancer_la_requête_à_partir_de_Excel_Files[[#This Row],[FNADT_FN2]]+Tableau_Lancer_la_requête_à_partir_de_Excel_Files[[#This Row],[AgricultureFN2]]</f>
        <v>61460.29</v>
      </c>
      <c r="V37" s="9"/>
      <c r="W37" s="9">
        <v>61460.29</v>
      </c>
      <c r="X3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7" s="9"/>
      <c r="Z37" s="9"/>
      <c r="AA37" s="9"/>
      <c r="AB37" s="9"/>
      <c r="AC3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7" s="9"/>
      <c r="AE37" s="9"/>
      <c r="AF37" s="9"/>
      <c r="AG37" s="9"/>
      <c r="AH37" s="9"/>
      <c r="AI37" s="9"/>
      <c r="AJ37" s="9"/>
      <c r="AK37" s="9"/>
      <c r="AL37" s="9"/>
      <c r="AM37" s="9"/>
      <c r="AN37" s="9"/>
      <c r="AO37" s="9"/>
      <c r="AP37" s="9"/>
      <c r="AQ37" s="9"/>
      <c r="AR37" s="9"/>
      <c r="AS37" s="9"/>
      <c r="AT37" s="9"/>
      <c r="AU37" s="9"/>
      <c r="AV37" s="9"/>
      <c r="AW37" s="9"/>
      <c r="AX37" s="9"/>
      <c r="AY37" s="9"/>
      <c r="AZ37" s="9">
        <v>0</v>
      </c>
      <c r="BA37" s="9">
        <v>0</v>
      </c>
      <c r="BB37" s="18"/>
      <c r="BC37" s="18" t="s">
        <v>619</v>
      </c>
      <c r="BD37" s="9"/>
      <c r="BQ37" s="14"/>
      <c r="BR37" s="14"/>
      <c r="BS37" s="14"/>
      <c r="BT37" s="14"/>
      <c r="BU37" s="14"/>
      <c r="BV37" s="14"/>
      <c r="BW37" s="14"/>
      <c r="BX37" s="14"/>
      <c r="BY37" s="14"/>
      <c r="BZ37" s="14"/>
      <c r="CA37" s="14"/>
      <c r="CB37" s="14"/>
      <c r="CC37" s="14"/>
      <c r="CD37" s="14"/>
      <c r="CE37" s="14"/>
      <c r="CF37" s="14"/>
      <c r="CG37" s="14"/>
      <c r="CH37" s="14"/>
      <c r="CI37" s="14"/>
      <c r="CJ37" s="14"/>
      <c r="CK37" s="14"/>
      <c r="CL37" s="14"/>
    </row>
    <row r="38" spans="1:90" ht="30" x14ac:dyDescent="0.25">
      <c r="A38" s="12" t="s">
        <v>5</v>
      </c>
      <c r="B38" s="15" t="s">
        <v>516</v>
      </c>
      <c r="C38" s="15" t="s">
        <v>516</v>
      </c>
      <c r="D38" s="18" t="s">
        <v>480</v>
      </c>
      <c r="E38" s="11" t="s">
        <v>277</v>
      </c>
      <c r="F38" s="11" t="s">
        <v>500</v>
      </c>
      <c r="G38" s="9">
        <v>41074.910000000003</v>
      </c>
      <c r="H38" s="9">
        <v>28752.44</v>
      </c>
      <c r="I38" s="17" t="s">
        <v>210</v>
      </c>
      <c r="J38" s="15"/>
      <c r="K38" s="17" t="s">
        <v>212</v>
      </c>
      <c r="L38" s="15" t="s">
        <v>501</v>
      </c>
      <c r="M38" s="15" t="s">
        <v>206</v>
      </c>
      <c r="N38" s="15"/>
      <c r="O38" s="17">
        <v>42839</v>
      </c>
      <c r="P38" s="9">
        <f>Tableau_Lancer_la_requête_à_partir_de_Excel_Files[[#This Row],[Aide Massif Obtenue]]+Tableau_Lancer_la_requête_à_partir_de_Excel_Files[[#This Row],[Autre Public2]]</f>
        <v>32105.25</v>
      </c>
      <c r="Q38" s="13">
        <f>(Tableau_Lancer_la_requête_à_partir_de_Excel_Files[[#This Row],[Autre Public2]]+Tableau_Lancer_la_requête_à_partir_de_Excel_Files[[#This Row],[Aide Massif Obtenue]])/Tableau_Lancer_la_requête_à_partir_de_Excel_Files[[#This Row],[Coût total déposé]]</f>
        <v>0.78162678871359659</v>
      </c>
      <c r="R3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32105.25</v>
      </c>
      <c r="S38" s="16">
        <f>Tableau_Lancer_la_requête_à_partir_de_Excel_Files[[#This Row],[Aide Massif Obtenue]]/Tableau_Lancer_la_requête_à_partir_de_Excel_Files[[#This Row],[Coût total déposé]]</f>
        <v>0.78162678871359659</v>
      </c>
      <c r="T38" s="9">
        <f>Tableau_Lancer_la_requête_à_partir_de_Excel_Files[[#This Row],[Aide Publique Obtenue]]-Tableau_Lancer_la_requête_à_partir_de_Excel_Files[[#This Row],[Aide Publique demandée]]</f>
        <v>3352.8100000000013</v>
      </c>
      <c r="U38" s="9">
        <f>Tableau_Lancer_la_requête_à_partir_de_Excel_Files[[#This Row],[FNADT_FN2]]+Tableau_Lancer_la_requête_à_partir_de_Excel_Files[[#This Row],[AgricultureFN2]]</f>
        <v>24478.25</v>
      </c>
      <c r="V38" s="9"/>
      <c r="W38" s="9">
        <v>24478.25</v>
      </c>
      <c r="X38" s="9">
        <f>Tableau_Lancer_la_requête_à_partir_de_Excel_Files[[#This Row],[ALPC_FN2]]+Tableau_Lancer_la_requête_à_partir_de_Excel_Files[[#This Row],[AURA_FN2]]+Tableau_Lancer_la_requête_à_partir_de_Excel_Files[[#This Row],[BFC_FN2]]+Tableau_Lancer_la_requête_à_partir_de_Excel_Files[[#This Row],[LRMP_FN2]]</f>
        <v>7627</v>
      </c>
      <c r="Y38" s="9"/>
      <c r="Z38" s="9">
        <v>7627</v>
      </c>
      <c r="AA38" s="9"/>
      <c r="AB38" s="9"/>
      <c r="AC3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8" s="9"/>
      <c r="AE38" s="9"/>
      <c r="AF38" s="9"/>
      <c r="AG38" s="9"/>
      <c r="AH38" s="9"/>
      <c r="AI38" s="9"/>
      <c r="AJ38" s="9"/>
      <c r="AK38" s="9"/>
      <c r="AL38" s="9"/>
      <c r="AM38" s="9"/>
      <c r="AN38" s="9"/>
      <c r="AO38" s="9"/>
      <c r="AP38" s="9"/>
      <c r="AQ38" s="9"/>
      <c r="AR38" s="9"/>
      <c r="AS38" s="9"/>
      <c r="AT38" s="9"/>
      <c r="AU38" s="9"/>
      <c r="AV38" s="9"/>
      <c r="AW38" s="9"/>
      <c r="AX38" s="9"/>
      <c r="AY38" s="9"/>
      <c r="AZ38" s="9">
        <v>0</v>
      </c>
      <c r="BA38" s="9">
        <v>0</v>
      </c>
      <c r="BB38" s="18"/>
      <c r="BC38" s="18" t="s">
        <v>619</v>
      </c>
      <c r="BD38" s="9"/>
      <c r="BQ38" s="14"/>
      <c r="BR38" s="14"/>
      <c r="BS38" s="14"/>
      <c r="BT38" s="14"/>
      <c r="BU38" s="14"/>
      <c r="BV38" s="14"/>
      <c r="BW38" s="14"/>
      <c r="BX38" s="14"/>
      <c r="BY38" s="14"/>
      <c r="BZ38" s="14"/>
      <c r="CA38" s="14"/>
      <c r="CB38" s="14"/>
      <c r="CC38" s="14"/>
      <c r="CD38" s="14"/>
      <c r="CE38" s="14"/>
      <c r="CF38" s="14"/>
      <c r="CG38" s="14"/>
      <c r="CH38" s="14"/>
      <c r="CI38" s="14"/>
      <c r="CJ38" s="14"/>
      <c r="CK38" s="14"/>
      <c r="CL38" s="14"/>
    </row>
    <row r="39" spans="1:90" ht="30" x14ac:dyDescent="0.25">
      <c r="A39" s="12" t="s">
        <v>5</v>
      </c>
      <c r="B39" s="15" t="s">
        <v>517</v>
      </c>
      <c r="C39" s="15" t="s">
        <v>517</v>
      </c>
      <c r="D39" s="18" t="s">
        <v>480</v>
      </c>
      <c r="E39" s="11" t="s">
        <v>518</v>
      </c>
      <c r="F39" s="11" t="s">
        <v>500</v>
      </c>
      <c r="G39" s="9">
        <v>30929.86</v>
      </c>
      <c r="H39" s="9">
        <v>21650.9</v>
      </c>
      <c r="I39" s="17" t="s">
        <v>210</v>
      </c>
      <c r="J39" s="15"/>
      <c r="K39" s="17" t="s">
        <v>212</v>
      </c>
      <c r="L39" s="15" t="s">
        <v>501</v>
      </c>
      <c r="M39" s="15" t="s">
        <v>220</v>
      </c>
      <c r="N39" s="15"/>
      <c r="O39" s="17">
        <v>42839</v>
      </c>
      <c r="P39" s="9">
        <f>Tableau_Lancer_la_requête_à_partir_de_Excel_Files[[#This Row],[Aide Massif Obtenue]]+Tableau_Lancer_la_requête_à_partir_de_Excel_Files[[#This Row],[Autre Public2]]</f>
        <v>21650.9</v>
      </c>
      <c r="Q39" s="13">
        <f>(Tableau_Lancer_la_requête_à_partir_de_Excel_Files[[#This Row],[Autre Public2]]+Tableau_Lancer_la_requête_à_partir_de_Excel_Files[[#This Row],[Aide Massif Obtenue]])/Tableau_Lancer_la_requête_à_partir_de_Excel_Files[[#This Row],[Coût total déposé]]</f>
        <v>0.69999993533756699</v>
      </c>
      <c r="R3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21650.9</v>
      </c>
      <c r="S39" s="16">
        <f>Tableau_Lancer_la_requête_à_partir_de_Excel_Files[[#This Row],[Aide Massif Obtenue]]/Tableau_Lancer_la_requête_à_partir_de_Excel_Files[[#This Row],[Coût total déposé]]</f>
        <v>0.69999993533756699</v>
      </c>
      <c r="T39" s="9">
        <f>Tableau_Lancer_la_requête_à_partir_de_Excel_Files[[#This Row],[Aide Publique Obtenue]]-Tableau_Lancer_la_requête_à_partir_de_Excel_Files[[#This Row],[Aide Publique demandée]]</f>
        <v>0</v>
      </c>
      <c r="U39" s="9">
        <f>Tableau_Lancer_la_requête_à_partir_de_Excel_Files[[#This Row],[FNADT_FN2]]+Tableau_Lancer_la_requête_à_partir_de_Excel_Files[[#This Row],[AgricultureFN2]]</f>
        <v>21650.9</v>
      </c>
      <c r="V39" s="9"/>
      <c r="W39" s="9">
        <v>21650.9</v>
      </c>
      <c r="X3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39" s="9"/>
      <c r="Z39" s="9"/>
      <c r="AA39" s="9"/>
      <c r="AB39" s="9"/>
      <c r="AC3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39" s="9"/>
      <c r="AE39" s="9"/>
      <c r="AF39" s="9"/>
      <c r="AG39" s="9"/>
      <c r="AH39" s="9"/>
      <c r="AI39" s="9"/>
      <c r="AJ39" s="9"/>
      <c r="AK39" s="9"/>
      <c r="AL39" s="9"/>
      <c r="AM39" s="9"/>
      <c r="AN39" s="9"/>
      <c r="AO39" s="9"/>
      <c r="AP39" s="9"/>
      <c r="AQ39" s="9"/>
      <c r="AR39" s="9"/>
      <c r="AS39" s="9"/>
      <c r="AT39" s="9"/>
      <c r="AU39" s="9"/>
      <c r="AV39" s="9"/>
      <c r="AW39" s="9"/>
      <c r="AX39" s="9"/>
      <c r="AY39" s="9"/>
      <c r="AZ39" s="9">
        <v>0</v>
      </c>
      <c r="BA39" s="9">
        <v>0</v>
      </c>
      <c r="BB39" s="18"/>
      <c r="BC39" s="18" t="s">
        <v>619</v>
      </c>
      <c r="BD39" s="9"/>
      <c r="BQ39" s="14"/>
      <c r="BR39" s="14"/>
      <c r="BS39" s="14"/>
      <c r="BT39" s="14"/>
      <c r="BU39" s="14"/>
      <c r="BV39" s="14"/>
      <c r="BW39" s="14"/>
      <c r="BX39" s="14"/>
      <c r="BY39" s="14"/>
      <c r="BZ39" s="14"/>
      <c r="CA39" s="14"/>
      <c r="CB39" s="14"/>
      <c r="CC39" s="14"/>
      <c r="CD39" s="14"/>
      <c r="CE39" s="14"/>
      <c r="CF39" s="14"/>
      <c r="CG39" s="14"/>
      <c r="CH39" s="14"/>
      <c r="CI39" s="14"/>
      <c r="CJ39" s="14"/>
      <c r="CK39" s="14"/>
      <c r="CL39" s="14"/>
    </row>
    <row r="40" spans="1:90" ht="30" x14ac:dyDescent="0.25">
      <c r="A40" s="12" t="s">
        <v>5</v>
      </c>
      <c r="B40" s="15" t="s">
        <v>519</v>
      </c>
      <c r="C40" s="15" t="s">
        <v>519</v>
      </c>
      <c r="D40" s="18" t="s">
        <v>480</v>
      </c>
      <c r="E40" s="11" t="s">
        <v>252</v>
      </c>
      <c r="F40" s="11" t="s">
        <v>500</v>
      </c>
      <c r="G40" s="9">
        <v>36663.270277911237</v>
      </c>
      <c r="H40" s="9">
        <v>25664.289194537865</v>
      </c>
      <c r="I40" s="17" t="s">
        <v>210</v>
      </c>
      <c r="J40" s="15"/>
      <c r="K40" s="17" t="s">
        <v>212</v>
      </c>
      <c r="L40" s="15" t="s">
        <v>501</v>
      </c>
      <c r="M40" s="15" t="s">
        <v>206</v>
      </c>
      <c r="N40" s="15"/>
      <c r="O40" s="17">
        <v>42839</v>
      </c>
      <c r="P40" s="9">
        <f>Tableau_Lancer_la_requête_à_partir_de_Excel_Files[[#This Row],[Aide Massif Obtenue]]+Tableau_Lancer_la_requête_à_partir_de_Excel_Files[[#This Row],[Autre Public2]]</f>
        <v>25664.29</v>
      </c>
      <c r="Q40" s="13">
        <f>(Tableau_Lancer_la_requête_à_partir_de_Excel_Files[[#This Row],[Autre Public2]]+Tableau_Lancer_la_requête_à_partir_de_Excel_Files[[#This Row],[Aide Massif Obtenue]])/Tableau_Lancer_la_requête_à_partir_de_Excel_Files[[#This Row],[Coût total déposé]]</f>
        <v>0.70000002196918409</v>
      </c>
      <c r="R4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25664.29</v>
      </c>
      <c r="S40" s="20">
        <f>Tableau_Lancer_la_requête_à_partir_de_Excel_Files[[#This Row],[Aide Massif Obtenue]]/Tableau_Lancer_la_requête_à_partir_de_Excel_Files[[#This Row],[Coût total déposé]]</f>
        <v>0.70000002196918409</v>
      </c>
      <c r="T40" s="9">
        <f>Tableau_Lancer_la_requête_à_partir_de_Excel_Files[[#This Row],[Aide Publique Obtenue]]-Tableau_Lancer_la_requête_à_partir_de_Excel_Files[[#This Row],[Aide Publique demandée]]</f>
        <v>8.0546213575871661E-4</v>
      </c>
      <c r="U40" s="9">
        <f>Tableau_Lancer_la_requête_à_partir_de_Excel_Files[[#This Row],[FNADT_FN2]]+Tableau_Lancer_la_requête_à_partir_de_Excel_Files[[#This Row],[AgricultureFN2]]</f>
        <v>19198.29</v>
      </c>
      <c r="V40" s="9"/>
      <c r="W40" s="9">
        <v>19198.29</v>
      </c>
      <c r="X40" s="9">
        <f>Tableau_Lancer_la_requête_à_partir_de_Excel_Files[[#This Row],[ALPC_FN2]]+Tableau_Lancer_la_requête_à_partir_de_Excel_Files[[#This Row],[AURA_FN2]]+Tableau_Lancer_la_requête_à_partir_de_Excel_Files[[#This Row],[BFC_FN2]]+Tableau_Lancer_la_requête_à_partir_de_Excel_Files[[#This Row],[LRMP_FN2]]</f>
        <v>6466</v>
      </c>
      <c r="Y40" s="9"/>
      <c r="Z40" s="9">
        <v>6466</v>
      </c>
      <c r="AA40" s="9"/>
      <c r="AB40" s="9"/>
      <c r="AC4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0" s="9"/>
      <c r="AE40" s="9"/>
      <c r="AF40" s="9"/>
      <c r="AG40" s="9"/>
      <c r="AH40" s="9"/>
      <c r="AI40" s="9"/>
      <c r="AJ40" s="9"/>
      <c r="AK40" s="9"/>
      <c r="AL40" s="9"/>
      <c r="AM40" s="9"/>
      <c r="AN40" s="9"/>
      <c r="AO40" s="9"/>
      <c r="AP40" s="9"/>
      <c r="AQ40" s="9"/>
      <c r="AR40" s="9"/>
      <c r="AS40" s="9"/>
      <c r="AT40" s="9"/>
      <c r="AU40" s="9"/>
      <c r="AV40" s="9"/>
      <c r="AW40" s="9"/>
      <c r="AX40" s="9"/>
      <c r="AY40" s="9"/>
      <c r="AZ40" s="9">
        <v>0</v>
      </c>
      <c r="BA40" s="9">
        <v>0</v>
      </c>
      <c r="BB40" s="18"/>
      <c r="BC40" s="18" t="s">
        <v>619</v>
      </c>
      <c r="BD40" s="9"/>
      <c r="BQ40" s="14"/>
      <c r="BR40" s="14"/>
      <c r="BS40" s="14"/>
      <c r="BT40" s="14"/>
      <c r="BU40" s="14"/>
      <c r="BV40" s="14"/>
      <c r="BW40" s="14"/>
      <c r="BX40" s="14"/>
      <c r="BY40" s="14"/>
      <c r="BZ40" s="14"/>
      <c r="CA40" s="14"/>
      <c r="CB40" s="14"/>
      <c r="CC40" s="14"/>
      <c r="CD40" s="14"/>
      <c r="CE40" s="14"/>
      <c r="CF40" s="14"/>
      <c r="CG40" s="14"/>
      <c r="CH40" s="14"/>
      <c r="CI40" s="14"/>
      <c r="CJ40" s="14"/>
      <c r="CK40" s="14"/>
      <c r="CL40" s="14"/>
    </row>
    <row r="41" spans="1:90" ht="30" x14ac:dyDescent="0.25">
      <c r="A41" s="12" t="s">
        <v>5</v>
      </c>
      <c r="B41" s="15" t="s">
        <v>696</v>
      </c>
      <c r="C41" s="15" t="s">
        <v>696</v>
      </c>
      <c r="D41" s="18" t="s">
        <v>699</v>
      </c>
      <c r="E41" s="11" t="s">
        <v>697</v>
      </c>
      <c r="F41" s="11" t="s">
        <v>698</v>
      </c>
      <c r="G41" s="9">
        <v>488510</v>
      </c>
      <c r="H41" s="9">
        <v>244256</v>
      </c>
      <c r="I41" s="17" t="s">
        <v>214</v>
      </c>
      <c r="J41" s="15"/>
      <c r="K41" s="17" t="s">
        <v>212</v>
      </c>
      <c r="L41" s="15" t="s">
        <v>205</v>
      </c>
      <c r="M41" s="15" t="s">
        <v>551</v>
      </c>
      <c r="N41" s="15"/>
      <c r="O41" s="17">
        <v>42901</v>
      </c>
      <c r="P41" s="9">
        <f>Tableau_Lancer_la_requête_à_partir_de_Excel_Files[[#This Row],[Aide Massif Obtenue]]+Tableau_Lancer_la_requête_à_partir_de_Excel_Files[[#This Row],[Autre Public2]]</f>
        <v>244255</v>
      </c>
      <c r="Q41" s="13">
        <f>(Tableau_Lancer_la_requête_à_partir_de_Excel_Files[[#This Row],[Autre Public2]]+Tableau_Lancer_la_requête_à_partir_de_Excel_Files[[#This Row],[Aide Massif Obtenue]])/Tableau_Lancer_la_requête_à_partir_de_Excel_Files[[#This Row],[Coût total déposé]]</f>
        <v>0.5</v>
      </c>
      <c r="R4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244255</v>
      </c>
      <c r="S41" s="20">
        <f>Tableau_Lancer_la_requête_à_partir_de_Excel_Files[[#This Row],[Aide Massif Obtenue]]/Tableau_Lancer_la_requête_à_partir_de_Excel_Files[[#This Row],[Coût total déposé]]</f>
        <v>0.5</v>
      </c>
      <c r="T41" s="9">
        <f>Tableau_Lancer_la_requête_à_partir_de_Excel_Files[[#This Row],[Aide Publique Obtenue]]-Tableau_Lancer_la_requête_à_partir_de_Excel_Files[[#This Row],[Aide Publique demandée]]</f>
        <v>-1</v>
      </c>
      <c r="U41" s="9">
        <f>Tableau_Lancer_la_requête_à_partir_de_Excel_Files[[#This Row],[FNADT_FN2]]+Tableau_Lancer_la_requête_à_partir_de_Excel_Files[[#This Row],[AgricultureFN2]]</f>
        <v>219829</v>
      </c>
      <c r="V41" s="9">
        <v>219829</v>
      </c>
      <c r="W41" s="9"/>
      <c r="X41" s="9">
        <f>Tableau_Lancer_la_requête_à_partir_de_Excel_Files[[#This Row],[ALPC_FN2]]+Tableau_Lancer_la_requête_à_partir_de_Excel_Files[[#This Row],[AURA_FN2]]+Tableau_Lancer_la_requête_à_partir_de_Excel_Files[[#This Row],[BFC_FN2]]+Tableau_Lancer_la_requête_à_partir_de_Excel_Files[[#This Row],[LRMP_FN2]]</f>
        <v>24426</v>
      </c>
      <c r="Y41" s="9">
        <v>24426</v>
      </c>
      <c r="Z41" s="9"/>
      <c r="AA41" s="9"/>
      <c r="AB41" s="9"/>
      <c r="AC4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1" s="9"/>
      <c r="AE41" s="9"/>
      <c r="AF41" s="9"/>
      <c r="AG41" s="9"/>
      <c r="AH41" s="9"/>
      <c r="AI41" s="9"/>
      <c r="AJ41" s="9"/>
      <c r="AK41" s="9"/>
      <c r="AL41" s="9"/>
      <c r="AM41" s="9"/>
      <c r="AN41" s="9"/>
      <c r="AO41" s="9"/>
      <c r="AP41" s="9"/>
      <c r="AQ41" s="9"/>
      <c r="AR41" s="9"/>
      <c r="AS41" s="9"/>
      <c r="AT41" s="9"/>
      <c r="AU41" s="9"/>
      <c r="AV41" s="9"/>
      <c r="AW41" s="9"/>
      <c r="AX41" s="9"/>
      <c r="AY41" s="9"/>
      <c r="AZ41" s="9">
        <v>0</v>
      </c>
      <c r="BA41" s="9">
        <v>0</v>
      </c>
      <c r="BB41" s="18"/>
      <c r="BC41" s="18" t="s">
        <v>619</v>
      </c>
      <c r="BD41" s="9"/>
      <c r="BQ41" s="14"/>
      <c r="BR41" s="14"/>
      <c r="BS41" s="14"/>
      <c r="BT41" s="14"/>
      <c r="BU41" s="14"/>
      <c r="BV41" s="14"/>
      <c r="BW41" s="14"/>
      <c r="BX41" s="14"/>
      <c r="BY41" s="14"/>
      <c r="BZ41" s="14"/>
      <c r="CA41" s="14"/>
      <c r="CB41" s="14"/>
      <c r="CC41" s="14"/>
      <c r="CD41" s="14"/>
      <c r="CE41" s="14"/>
      <c r="CF41" s="14"/>
      <c r="CG41" s="14"/>
      <c r="CH41" s="14"/>
      <c r="CI41" s="14"/>
      <c r="CJ41" s="14"/>
      <c r="CK41" s="14"/>
      <c r="CL41" s="14"/>
    </row>
    <row r="42" spans="1:90" ht="30" x14ac:dyDescent="0.25">
      <c r="A42" s="12" t="s">
        <v>5</v>
      </c>
      <c r="B42" s="15" t="s">
        <v>308</v>
      </c>
      <c r="C42" s="15" t="s">
        <v>308</v>
      </c>
      <c r="D42" s="18" t="s">
        <v>284</v>
      </c>
      <c r="E42" s="11" t="s">
        <v>309</v>
      </c>
      <c r="F42" s="11" t="s">
        <v>310</v>
      </c>
      <c r="G42" s="9">
        <v>57863.9</v>
      </c>
      <c r="H42" s="9">
        <v>40504.730000000003</v>
      </c>
      <c r="I42" s="17" t="s">
        <v>210</v>
      </c>
      <c r="J42" s="15"/>
      <c r="K42" s="17" t="s">
        <v>212</v>
      </c>
      <c r="L42" s="15" t="s">
        <v>205</v>
      </c>
      <c r="M42" s="15" t="s">
        <v>311</v>
      </c>
      <c r="N42" s="15"/>
      <c r="O42" s="17">
        <v>42985</v>
      </c>
      <c r="P42" s="9">
        <f>Tableau_Lancer_la_requête_à_partir_de_Excel_Files[[#This Row],[Aide Massif Obtenue]]+Tableau_Lancer_la_requête_à_partir_de_Excel_Files[[#This Row],[Autre Public2]]</f>
        <v>40504.25</v>
      </c>
      <c r="Q42" s="13">
        <f>(Tableau_Lancer_la_requête_à_partir_de_Excel_Files[[#This Row],[Autre Public2]]+Tableau_Lancer_la_requête_à_partir_de_Excel_Files[[#This Row],[Aide Massif Obtenue]])/Tableau_Lancer_la_requête_à_partir_de_Excel_Files[[#This Row],[Coût total déposé]]</f>
        <v>0.69999170467251604</v>
      </c>
      <c r="R4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40504.25</v>
      </c>
      <c r="S42" s="20">
        <f>Tableau_Lancer_la_requête_à_partir_de_Excel_Files[[#This Row],[Aide Massif Obtenue]]/Tableau_Lancer_la_requête_à_partir_de_Excel_Files[[#This Row],[Coût total déposé]]</f>
        <v>0.69999170467251604</v>
      </c>
      <c r="T42" s="9">
        <f>Tableau_Lancer_la_requête_à_partir_de_Excel_Files[[#This Row],[Aide Publique Obtenue]]-Tableau_Lancer_la_requête_à_partir_de_Excel_Files[[#This Row],[Aide Publique demandée]]</f>
        <v>-0.48000000000320142</v>
      </c>
      <c r="U42" s="9">
        <f>Tableau_Lancer_la_requête_à_partir_de_Excel_Files[[#This Row],[FNADT_FN2]]+Tableau_Lancer_la_requête_à_partir_de_Excel_Files[[#This Row],[AgricultureFN2]]</f>
        <v>35482</v>
      </c>
      <c r="V42" s="9">
        <v>35482</v>
      </c>
      <c r="W42" s="9"/>
      <c r="X42" s="9">
        <f>Tableau_Lancer_la_requête_à_partir_de_Excel_Files[[#This Row],[ALPC_FN2]]+Tableau_Lancer_la_requête_à_partir_de_Excel_Files[[#This Row],[AURA_FN2]]+Tableau_Lancer_la_requête_à_partir_de_Excel_Files[[#This Row],[BFC_FN2]]+Tableau_Lancer_la_requête_à_partir_de_Excel_Files[[#This Row],[LRMP_FN2]]</f>
        <v>5022.25</v>
      </c>
      <c r="Y42" s="9">
        <v>5022.25</v>
      </c>
      <c r="Z42" s="9"/>
      <c r="AA42" s="9"/>
      <c r="AB42" s="9"/>
      <c r="AC4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2" s="9"/>
      <c r="AE42" s="9"/>
      <c r="AF42" s="9"/>
      <c r="AG42" s="9"/>
      <c r="AH42" s="9"/>
      <c r="AI42" s="9"/>
      <c r="AJ42" s="9"/>
      <c r="AK42" s="9"/>
      <c r="AL42" s="9"/>
      <c r="AM42" s="9"/>
      <c r="AN42" s="9"/>
      <c r="AO42" s="9"/>
      <c r="AP42" s="9"/>
      <c r="AQ42" s="9"/>
      <c r="AR42" s="9"/>
      <c r="AS42" s="9"/>
      <c r="AT42" s="9"/>
      <c r="AU42" s="9"/>
      <c r="AV42" s="9"/>
      <c r="AW42" s="9"/>
      <c r="AX42" s="9"/>
      <c r="AY42" s="9"/>
      <c r="AZ42" s="9">
        <v>0</v>
      </c>
      <c r="BA42" s="9">
        <v>0</v>
      </c>
      <c r="BB42" s="18">
        <v>43101</v>
      </c>
      <c r="BC42" s="18" t="s">
        <v>619</v>
      </c>
      <c r="BD42" s="23" t="s">
        <v>700</v>
      </c>
      <c r="BQ42" s="14"/>
      <c r="BR42" s="14"/>
      <c r="BS42" s="14"/>
      <c r="BT42" s="14"/>
      <c r="BU42" s="14"/>
      <c r="BV42" s="14"/>
      <c r="BW42" s="14"/>
      <c r="BX42" s="14"/>
      <c r="BY42" s="14"/>
      <c r="BZ42" s="14"/>
      <c r="CA42" s="14"/>
      <c r="CB42" s="14"/>
      <c r="CC42" s="14"/>
      <c r="CD42" s="14"/>
      <c r="CE42" s="14"/>
      <c r="CF42" s="14"/>
      <c r="CG42" s="14"/>
      <c r="CH42" s="14"/>
      <c r="CI42" s="14"/>
      <c r="CJ42" s="14"/>
      <c r="CK42" s="14"/>
      <c r="CL42" s="14"/>
    </row>
    <row r="43" spans="1:90" ht="30" x14ac:dyDescent="0.25">
      <c r="A43" s="12" t="s">
        <v>5</v>
      </c>
      <c r="B43" s="15" t="s">
        <v>312</v>
      </c>
      <c r="C43" s="15" t="s">
        <v>312</v>
      </c>
      <c r="D43" s="18" t="s">
        <v>284</v>
      </c>
      <c r="E43" s="11" t="s">
        <v>313</v>
      </c>
      <c r="F43" s="11" t="s">
        <v>310</v>
      </c>
      <c r="G43" s="9">
        <v>9961.7099999999991</v>
      </c>
      <c r="H43" s="9">
        <v>6973.2</v>
      </c>
      <c r="I43" s="17" t="s">
        <v>210</v>
      </c>
      <c r="J43" s="15"/>
      <c r="K43" s="17" t="s">
        <v>212</v>
      </c>
      <c r="L43" s="15" t="s">
        <v>205</v>
      </c>
      <c r="M43" s="15" t="s">
        <v>220</v>
      </c>
      <c r="N43" s="15" t="s">
        <v>240</v>
      </c>
      <c r="O43" s="17">
        <v>42985</v>
      </c>
      <c r="P43" s="9">
        <f>Tableau_Lancer_la_requête_à_partir_de_Excel_Files[[#This Row],[Aide Massif Obtenue]]+Tableau_Lancer_la_requête_à_partir_de_Excel_Files[[#This Row],[Autre Public2]]</f>
        <v>6973</v>
      </c>
      <c r="Q43" s="13">
        <f>(Tableau_Lancer_la_requête_à_partir_de_Excel_Files[[#This Row],[Autre Public2]]+Tableau_Lancer_la_requête_à_partir_de_Excel_Files[[#This Row],[Aide Massif Obtenue]])/Tableau_Lancer_la_requête_à_partir_de_Excel_Files[[#This Row],[Coût total déposé]]</f>
        <v>0.6999802242787635</v>
      </c>
      <c r="R4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6973</v>
      </c>
      <c r="S43" s="20">
        <f>Tableau_Lancer_la_requête_à_partir_de_Excel_Files[[#This Row],[Aide Massif Obtenue]]/Tableau_Lancer_la_requête_à_partir_de_Excel_Files[[#This Row],[Coût total déposé]]</f>
        <v>0.6999802242787635</v>
      </c>
      <c r="T43" s="9">
        <f>Tableau_Lancer_la_requête_à_partir_de_Excel_Files[[#This Row],[Aide Publique Obtenue]]-Tableau_Lancer_la_requête_à_partir_de_Excel_Files[[#This Row],[Aide Publique demandée]]</f>
        <v>-0.1999999999998181</v>
      </c>
      <c r="U43" s="9">
        <f>Tableau_Lancer_la_requête_à_partir_de_Excel_Files[[#This Row],[FNADT_FN2]]+Tableau_Lancer_la_requête_à_partir_de_Excel_Files[[#This Row],[AgricultureFN2]]</f>
        <v>6973</v>
      </c>
      <c r="V43" s="9">
        <v>6973</v>
      </c>
      <c r="W43" s="9"/>
      <c r="X43"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3" s="9"/>
      <c r="Z43" s="9"/>
      <c r="AA43" s="9"/>
      <c r="AB43" s="9"/>
      <c r="AC4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3" s="9"/>
      <c r="AE43" s="9"/>
      <c r="AF43" s="9"/>
      <c r="AG43" s="9"/>
      <c r="AH43" s="9"/>
      <c r="AI43" s="9"/>
      <c r="AJ43" s="9"/>
      <c r="AK43" s="9"/>
      <c r="AL43" s="9"/>
      <c r="AM43" s="9"/>
      <c r="AN43" s="9"/>
      <c r="AO43" s="9"/>
      <c r="AP43" s="9"/>
      <c r="AQ43" s="9"/>
      <c r="AR43" s="9"/>
      <c r="AS43" s="9"/>
      <c r="AT43" s="9"/>
      <c r="AU43" s="9"/>
      <c r="AV43" s="9"/>
      <c r="AW43" s="9"/>
      <c r="AX43" s="9"/>
      <c r="AY43" s="9"/>
      <c r="AZ43" s="9">
        <v>0</v>
      </c>
      <c r="BA43" s="9">
        <v>0</v>
      </c>
      <c r="BB43" s="18">
        <v>43101</v>
      </c>
      <c r="BC43" s="18" t="s">
        <v>619</v>
      </c>
      <c r="BD43" s="9"/>
      <c r="BQ43" s="14"/>
      <c r="BR43" s="14"/>
      <c r="BS43" s="14"/>
      <c r="BT43" s="14"/>
      <c r="BU43" s="14"/>
      <c r="BV43" s="14"/>
      <c r="BW43" s="14"/>
      <c r="BX43" s="14"/>
      <c r="BY43" s="14"/>
      <c r="BZ43" s="14"/>
      <c r="CA43" s="14"/>
      <c r="CB43" s="14"/>
      <c r="CC43" s="14"/>
      <c r="CD43" s="14"/>
      <c r="CE43" s="14"/>
      <c r="CF43" s="14"/>
      <c r="CG43" s="14"/>
      <c r="CH43" s="14"/>
      <c r="CI43" s="14"/>
      <c r="CJ43" s="14"/>
      <c r="CK43" s="14"/>
      <c r="CL43" s="14"/>
    </row>
    <row r="44" spans="1:90" ht="30" x14ac:dyDescent="0.25">
      <c r="A44" s="12" t="s">
        <v>5</v>
      </c>
      <c r="B44" s="15" t="s">
        <v>314</v>
      </c>
      <c r="C44" s="15" t="s">
        <v>314</v>
      </c>
      <c r="D44" s="18" t="s">
        <v>284</v>
      </c>
      <c r="E44" s="11" t="s">
        <v>315</v>
      </c>
      <c r="F44" s="11" t="s">
        <v>310</v>
      </c>
      <c r="G44" s="9">
        <v>4338.68</v>
      </c>
      <c r="H44" s="9">
        <v>3037.08</v>
      </c>
      <c r="I44" s="17" t="s">
        <v>210</v>
      </c>
      <c r="J44" s="15"/>
      <c r="K44" s="17" t="s">
        <v>212</v>
      </c>
      <c r="L44" s="15" t="s">
        <v>205</v>
      </c>
      <c r="M44" s="15" t="s">
        <v>311</v>
      </c>
      <c r="N44" s="15"/>
      <c r="O44" s="17">
        <v>42985</v>
      </c>
      <c r="P44" s="9">
        <f>Tableau_Lancer_la_requête_à_partir_de_Excel_Files[[#This Row],[Aide Massif Obtenue]]+Tableau_Lancer_la_requête_à_partir_de_Excel_Files[[#This Row],[Autre Public2]]</f>
        <v>3037</v>
      </c>
      <c r="Q44" s="13">
        <f>(Tableau_Lancer_la_requête_à_partir_de_Excel_Files[[#This Row],[Autre Public2]]+Tableau_Lancer_la_requête_à_partir_de_Excel_Files[[#This Row],[Aide Massif Obtenue]])/Tableau_Lancer_la_requête_à_partir_de_Excel_Files[[#This Row],[Coût total déposé]]</f>
        <v>0.69998248315155753</v>
      </c>
      <c r="R4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3037</v>
      </c>
      <c r="S44" s="20">
        <f>Tableau_Lancer_la_requête_à_partir_de_Excel_Files[[#This Row],[Aide Massif Obtenue]]/Tableau_Lancer_la_requête_à_partir_de_Excel_Files[[#This Row],[Coût total déposé]]</f>
        <v>0.69998248315155753</v>
      </c>
      <c r="T44" s="9">
        <f>Tableau_Lancer_la_requête_à_partir_de_Excel_Files[[#This Row],[Aide Publique Obtenue]]-Tableau_Lancer_la_requête_à_partir_de_Excel_Files[[#This Row],[Aide Publique demandée]]</f>
        <v>-7.999999999992724E-2</v>
      </c>
      <c r="U44" s="9">
        <f>Tableau_Lancer_la_requête_à_partir_de_Excel_Files[[#This Row],[FNADT_FN2]]+Tableau_Lancer_la_requête_à_partir_de_Excel_Files[[#This Row],[AgricultureFN2]]</f>
        <v>3037</v>
      </c>
      <c r="V44" s="9">
        <v>3037</v>
      </c>
      <c r="W44" s="9"/>
      <c r="X44"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4" s="9"/>
      <c r="Z44" s="9"/>
      <c r="AA44" s="9"/>
      <c r="AB44" s="9"/>
      <c r="AC4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4" s="9"/>
      <c r="AE44" s="9"/>
      <c r="AF44" s="9"/>
      <c r="AG44" s="9"/>
      <c r="AH44" s="9"/>
      <c r="AI44" s="9"/>
      <c r="AJ44" s="9"/>
      <c r="AK44" s="9"/>
      <c r="AL44" s="9"/>
      <c r="AM44" s="9"/>
      <c r="AN44" s="9"/>
      <c r="AO44" s="9"/>
      <c r="AP44" s="9"/>
      <c r="AQ44" s="9"/>
      <c r="AR44" s="9"/>
      <c r="AS44" s="9"/>
      <c r="AT44" s="9"/>
      <c r="AU44" s="9"/>
      <c r="AV44" s="9"/>
      <c r="AW44" s="9"/>
      <c r="AX44" s="9"/>
      <c r="AY44" s="9"/>
      <c r="AZ44" s="9">
        <v>0</v>
      </c>
      <c r="BA44" s="9">
        <v>0</v>
      </c>
      <c r="BB44" s="18">
        <v>43101</v>
      </c>
      <c r="BC44" s="18" t="s">
        <v>619</v>
      </c>
      <c r="BD44" s="9"/>
      <c r="BQ44" s="14"/>
      <c r="BR44" s="14"/>
      <c r="BS44" s="14"/>
      <c r="BT44" s="14"/>
      <c r="BU44" s="14"/>
      <c r="BV44" s="14"/>
      <c r="BW44" s="14"/>
      <c r="BX44" s="14"/>
      <c r="BY44" s="14"/>
      <c r="BZ44" s="14"/>
      <c r="CA44" s="14"/>
      <c r="CB44" s="14"/>
      <c r="CC44" s="14"/>
      <c r="CD44" s="14"/>
      <c r="CE44" s="14"/>
      <c r="CF44" s="14"/>
      <c r="CG44" s="14"/>
      <c r="CH44" s="14"/>
      <c r="CI44" s="14"/>
      <c r="CJ44" s="14"/>
      <c r="CK44" s="14"/>
      <c r="CL44" s="14"/>
    </row>
    <row r="45" spans="1:90" ht="30" x14ac:dyDescent="0.25">
      <c r="A45" s="12" t="s">
        <v>5</v>
      </c>
      <c r="B45" s="15" t="s">
        <v>316</v>
      </c>
      <c r="C45" s="15" t="s">
        <v>316</v>
      </c>
      <c r="D45" s="18" t="s">
        <v>284</v>
      </c>
      <c r="E45" s="11" t="s">
        <v>283</v>
      </c>
      <c r="F45" s="11" t="s">
        <v>310</v>
      </c>
      <c r="G45" s="9">
        <v>16495</v>
      </c>
      <c r="H45" s="9">
        <v>11546.510000000002</v>
      </c>
      <c r="I45" s="17" t="s">
        <v>210</v>
      </c>
      <c r="J45" s="15"/>
      <c r="K45" s="17" t="s">
        <v>212</v>
      </c>
      <c r="L45" s="15" t="s">
        <v>205</v>
      </c>
      <c r="M45" s="15" t="s">
        <v>311</v>
      </c>
      <c r="N45" s="15"/>
      <c r="O45" s="17">
        <v>42985</v>
      </c>
      <c r="P45" s="9">
        <f>Tableau_Lancer_la_requête_à_partir_de_Excel_Files[[#This Row],[Aide Massif Obtenue]]+Tableau_Lancer_la_requête_à_partir_de_Excel_Files[[#This Row],[Autre Public2]]</f>
        <v>11311</v>
      </c>
      <c r="Q45" s="13">
        <f>(Tableau_Lancer_la_requête_à_partir_de_Excel_Files[[#This Row],[Autre Public2]]+Tableau_Lancer_la_requête_à_partir_de_Excel_Files[[#This Row],[Aide Massif Obtenue]])/Tableau_Lancer_la_requête_à_partir_de_Excel_Files[[#This Row],[Coût total déposé]]</f>
        <v>0.68572294634737796</v>
      </c>
      <c r="R4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11311</v>
      </c>
      <c r="S45" s="20">
        <f>Tableau_Lancer_la_requête_à_partir_de_Excel_Files[[#This Row],[Aide Massif Obtenue]]/Tableau_Lancer_la_requête_à_partir_de_Excel_Files[[#This Row],[Coût total déposé]]</f>
        <v>0.68572294634737796</v>
      </c>
      <c r="T45" s="9">
        <f>Tableau_Lancer_la_requête_à_partir_de_Excel_Files[[#This Row],[Aide Publique Obtenue]]-Tableau_Lancer_la_requête_à_partir_de_Excel_Files[[#This Row],[Aide Publique demandée]]</f>
        <v>-235.51000000000204</v>
      </c>
      <c r="U45" s="9">
        <f>Tableau_Lancer_la_requête_à_partir_de_Excel_Files[[#This Row],[FNADT_FN2]]+Tableau_Lancer_la_requête_à_partir_de_Excel_Files[[#This Row],[AgricultureFN2]]</f>
        <v>11311</v>
      </c>
      <c r="V45" s="9">
        <v>11311</v>
      </c>
      <c r="W45" s="9"/>
      <c r="X45"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5" s="9"/>
      <c r="Z45" s="9"/>
      <c r="AA45" s="9"/>
      <c r="AB45" s="9"/>
      <c r="AC4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5" s="9"/>
      <c r="AE45" s="9"/>
      <c r="AF45" s="9"/>
      <c r="AG45" s="9"/>
      <c r="AH45" s="9"/>
      <c r="AI45" s="9"/>
      <c r="AJ45" s="9"/>
      <c r="AK45" s="9"/>
      <c r="AL45" s="9"/>
      <c r="AM45" s="9"/>
      <c r="AN45" s="9"/>
      <c r="AO45" s="9"/>
      <c r="AP45" s="9"/>
      <c r="AQ45" s="9"/>
      <c r="AR45" s="9"/>
      <c r="AS45" s="9"/>
      <c r="AT45" s="9"/>
      <c r="AU45" s="9"/>
      <c r="AV45" s="9"/>
      <c r="AW45" s="9"/>
      <c r="AX45" s="9"/>
      <c r="AY45" s="9"/>
      <c r="AZ45" s="9">
        <v>0</v>
      </c>
      <c r="BA45" s="9">
        <v>0</v>
      </c>
      <c r="BB45" s="18">
        <v>43101</v>
      </c>
      <c r="BC45" s="18" t="s">
        <v>619</v>
      </c>
      <c r="BD45" s="9"/>
      <c r="BQ45" s="14"/>
      <c r="BR45" s="14"/>
      <c r="BS45" s="14"/>
      <c r="BT45" s="14"/>
      <c r="BU45" s="14"/>
      <c r="BV45" s="14"/>
      <c r="BW45" s="14"/>
      <c r="BX45" s="14"/>
      <c r="BY45" s="14"/>
      <c r="BZ45" s="14"/>
      <c r="CA45" s="14"/>
      <c r="CB45" s="14"/>
      <c r="CC45" s="14"/>
      <c r="CD45" s="14"/>
      <c r="CE45" s="14"/>
      <c r="CF45" s="14"/>
      <c r="CG45" s="14"/>
      <c r="CH45" s="14"/>
      <c r="CI45" s="14"/>
      <c r="CJ45" s="14"/>
      <c r="CK45" s="14"/>
      <c r="CL45" s="14"/>
    </row>
    <row r="46" spans="1:90" ht="30" x14ac:dyDescent="0.25">
      <c r="A46" s="12" t="s">
        <v>5</v>
      </c>
      <c r="B46" s="15" t="s">
        <v>317</v>
      </c>
      <c r="C46" s="15" t="s">
        <v>317</v>
      </c>
      <c r="D46" s="18" t="s">
        <v>284</v>
      </c>
      <c r="E46" s="11" t="s">
        <v>277</v>
      </c>
      <c r="F46" s="11" t="s">
        <v>310</v>
      </c>
      <c r="G46" s="9">
        <v>27297.39</v>
      </c>
      <c r="H46" s="9">
        <v>19108.189999999999</v>
      </c>
      <c r="I46" s="17" t="s">
        <v>210</v>
      </c>
      <c r="J46" s="15"/>
      <c r="K46" s="17" t="s">
        <v>212</v>
      </c>
      <c r="L46" s="15" t="s">
        <v>205</v>
      </c>
      <c r="M46" s="15" t="s">
        <v>311</v>
      </c>
      <c r="N46" s="15"/>
      <c r="O46" s="17">
        <v>42957</v>
      </c>
      <c r="P46" s="9">
        <f>Tableau_Lancer_la_requête_à_partir_de_Excel_Files[[#This Row],[Aide Massif Obtenue]]+Tableau_Lancer_la_requête_à_partir_de_Excel_Files[[#This Row],[Autre Public2]]</f>
        <v>17388</v>
      </c>
      <c r="Q46" s="13">
        <f>(Tableau_Lancer_la_requête_à_partir_de_Excel_Files[[#This Row],[Autre Public2]]+Tableau_Lancer_la_requête_à_partir_de_Excel_Files[[#This Row],[Aide Massif Obtenue]])/Tableau_Lancer_la_requête_à_partir_de_Excel_Files[[#This Row],[Coût total déposé]]</f>
        <v>0.63698397539105389</v>
      </c>
      <c r="R4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17388</v>
      </c>
      <c r="S46" s="20">
        <f>Tableau_Lancer_la_requête_à_partir_de_Excel_Files[[#This Row],[Aide Massif Obtenue]]/Tableau_Lancer_la_requête_à_partir_de_Excel_Files[[#This Row],[Coût total déposé]]</f>
        <v>0.63698397539105389</v>
      </c>
      <c r="T46" s="9">
        <f>Tableau_Lancer_la_requête_à_partir_de_Excel_Files[[#This Row],[Aide Publique Obtenue]]-Tableau_Lancer_la_requête_à_partir_de_Excel_Files[[#This Row],[Aide Publique demandée]]</f>
        <v>-1720.1899999999987</v>
      </c>
      <c r="U46" s="9">
        <f>Tableau_Lancer_la_requête_à_partir_de_Excel_Files[[#This Row],[FNADT_FN2]]+Tableau_Lancer_la_requête_à_partir_de_Excel_Files[[#This Row],[AgricultureFN2]]</f>
        <v>17388</v>
      </c>
      <c r="V46" s="9">
        <v>17388</v>
      </c>
      <c r="W46" s="9"/>
      <c r="X46"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6" s="9"/>
      <c r="Z46" s="9"/>
      <c r="AA46" s="9"/>
      <c r="AB46" s="9"/>
      <c r="AC4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6" s="9"/>
      <c r="AE46" s="9"/>
      <c r="AF46" s="9"/>
      <c r="AG46" s="9"/>
      <c r="AH46" s="9"/>
      <c r="AI46" s="9"/>
      <c r="AJ46" s="9"/>
      <c r="AK46" s="9"/>
      <c r="AL46" s="9"/>
      <c r="AM46" s="9"/>
      <c r="AN46" s="9"/>
      <c r="AO46" s="9"/>
      <c r="AP46" s="9"/>
      <c r="AQ46" s="9"/>
      <c r="AR46" s="9"/>
      <c r="AS46" s="9"/>
      <c r="AT46" s="9"/>
      <c r="AU46" s="9"/>
      <c r="AV46" s="9"/>
      <c r="AW46" s="9"/>
      <c r="AX46" s="9"/>
      <c r="AY46" s="9"/>
      <c r="AZ46" s="9">
        <v>0</v>
      </c>
      <c r="BA46" s="9">
        <v>0</v>
      </c>
      <c r="BB46" s="18">
        <v>43101</v>
      </c>
      <c r="BC46" s="18" t="s">
        <v>619</v>
      </c>
      <c r="BD46" s="9"/>
      <c r="BQ46" s="14"/>
      <c r="BR46" s="14"/>
      <c r="BS46" s="14"/>
      <c r="BT46" s="14"/>
      <c r="BU46" s="14"/>
      <c r="BV46" s="14"/>
      <c r="BW46" s="14"/>
      <c r="BX46" s="14"/>
      <c r="BY46" s="14"/>
      <c r="BZ46" s="14"/>
      <c r="CA46" s="14"/>
      <c r="CB46" s="14"/>
      <c r="CC46" s="14"/>
      <c r="CD46" s="14"/>
      <c r="CE46" s="14"/>
      <c r="CF46" s="14"/>
      <c r="CG46" s="14"/>
      <c r="CH46" s="14"/>
      <c r="CI46" s="14"/>
      <c r="CJ46" s="14"/>
      <c r="CK46" s="14"/>
      <c r="CL46" s="14"/>
    </row>
    <row r="47" spans="1:90" ht="30" x14ac:dyDescent="0.25">
      <c r="A47" s="12" t="s">
        <v>5</v>
      </c>
      <c r="B47" s="15" t="s">
        <v>318</v>
      </c>
      <c r="C47" s="15" t="s">
        <v>318</v>
      </c>
      <c r="D47" s="18" t="s">
        <v>284</v>
      </c>
      <c r="E47" s="11" t="s">
        <v>319</v>
      </c>
      <c r="F47" s="11" t="s">
        <v>310</v>
      </c>
      <c r="G47" s="9">
        <v>6543.36</v>
      </c>
      <c r="H47" s="9">
        <v>4483.4399999999996</v>
      </c>
      <c r="I47" s="17" t="s">
        <v>210</v>
      </c>
      <c r="J47" s="15"/>
      <c r="K47" s="17" t="s">
        <v>212</v>
      </c>
      <c r="L47" s="15" t="s">
        <v>205</v>
      </c>
      <c r="M47" s="15" t="s">
        <v>206</v>
      </c>
      <c r="N47" s="15" t="s">
        <v>320</v>
      </c>
      <c r="O47" s="17">
        <v>42985</v>
      </c>
      <c r="P47" s="9">
        <f>Tableau_Lancer_la_requête_à_partir_de_Excel_Files[[#This Row],[Aide Massif Obtenue]]+Tableau_Lancer_la_requête_à_partir_de_Excel_Files[[#This Row],[Autre Public2]]</f>
        <v>4580</v>
      </c>
      <c r="Q47" s="13">
        <f>(Tableau_Lancer_la_requête_à_partir_de_Excel_Files[[#This Row],[Autre Public2]]+Tableau_Lancer_la_requête_à_partir_de_Excel_Files[[#This Row],[Aide Massif Obtenue]])/Tableau_Lancer_la_requête_à_partir_de_Excel_Files[[#This Row],[Coût total déposé]]</f>
        <v>0.69994620500782478</v>
      </c>
      <c r="R4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4580</v>
      </c>
      <c r="S47" s="20">
        <f>Tableau_Lancer_la_requête_à_partir_de_Excel_Files[[#This Row],[Aide Massif Obtenue]]/Tableau_Lancer_la_requête_à_partir_de_Excel_Files[[#This Row],[Coût total déposé]]</f>
        <v>0.69994620500782478</v>
      </c>
      <c r="T47" s="9">
        <f>Tableau_Lancer_la_requête_à_partir_de_Excel_Files[[#This Row],[Aide Publique Obtenue]]-Tableau_Lancer_la_requête_à_partir_de_Excel_Files[[#This Row],[Aide Publique demandée]]</f>
        <v>96.5600000000004</v>
      </c>
      <c r="U47" s="9">
        <f>Tableau_Lancer_la_requête_à_partir_de_Excel_Files[[#This Row],[FNADT_FN2]]+Tableau_Lancer_la_requête_à_partir_de_Excel_Files[[#This Row],[AgricultureFN2]]</f>
        <v>4580</v>
      </c>
      <c r="V47" s="9">
        <v>4580</v>
      </c>
      <c r="W47" s="9"/>
      <c r="X4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7" s="9"/>
      <c r="Z47" s="9"/>
      <c r="AA47" s="9"/>
      <c r="AB47" s="9"/>
      <c r="AC4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7" s="9"/>
      <c r="AE47" s="9"/>
      <c r="AF47" s="9"/>
      <c r="AG47" s="9"/>
      <c r="AH47" s="9"/>
      <c r="AI47" s="9"/>
      <c r="AJ47" s="9"/>
      <c r="AK47" s="9"/>
      <c r="AL47" s="9"/>
      <c r="AM47" s="9"/>
      <c r="AN47" s="9"/>
      <c r="AO47" s="9"/>
      <c r="AP47" s="9"/>
      <c r="AQ47" s="9"/>
      <c r="AR47" s="9"/>
      <c r="AS47" s="9"/>
      <c r="AT47" s="9"/>
      <c r="AU47" s="9"/>
      <c r="AV47" s="9"/>
      <c r="AW47" s="9"/>
      <c r="AX47" s="9"/>
      <c r="AY47" s="9"/>
      <c r="AZ47" s="9">
        <v>0</v>
      </c>
      <c r="BA47" s="9">
        <v>0</v>
      </c>
      <c r="BB47" s="18">
        <v>43101</v>
      </c>
      <c r="BC47" s="18" t="s">
        <v>619</v>
      </c>
      <c r="BD47" s="9"/>
      <c r="BQ47" s="14"/>
      <c r="BR47" s="14"/>
      <c r="BS47" s="14"/>
      <c r="BT47" s="14"/>
      <c r="BU47" s="14"/>
      <c r="BV47" s="14"/>
      <c r="BW47" s="14"/>
      <c r="BX47" s="14"/>
      <c r="BY47" s="14"/>
      <c r="BZ47" s="14"/>
      <c r="CA47" s="14"/>
      <c r="CB47" s="14"/>
      <c r="CC47" s="14"/>
      <c r="CD47" s="14"/>
      <c r="CE47" s="14"/>
      <c r="CF47" s="14"/>
      <c r="CG47" s="14"/>
      <c r="CH47" s="14"/>
      <c r="CI47" s="14"/>
      <c r="CJ47" s="14"/>
      <c r="CK47" s="14"/>
      <c r="CL47" s="14"/>
    </row>
    <row r="48" spans="1:90" ht="30" x14ac:dyDescent="0.25">
      <c r="A48" s="12" t="s">
        <v>5</v>
      </c>
      <c r="B48" s="15" t="s">
        <v>321</v>
      </c>
      <c r="C48" s="15" t="s">
        <v>321</v>
      </c>
      <c r="D48" s="18" t="s">
        <v>284</v>
      </c>
      <c r="E48" s="11" t="s">
        <v>322</v>
      </c>
      <c r="F48" s="11" t="s">
        <v>310</v>
      </c>
      <c r="G48" s="9">
        <v>12971.13</v>
      </c>
      <c r="H48" s="9">
        <v>9079</v>
      </c>
      <c r="I48" s="17" t="s">
        <v>210</v>
      </c>
      <c r="J48" s="15"/>
      <c r="K48" s="17" t="s">
        <v>212</v>
      </c>
      <c r="L48" s="15" t="s">
        <v>205</v>
      </c>
      <c r="M48" s="15"/>
      <c r="N48" s="15"/>
      <c r="O48" s="17">
        <v>42985</v>
      </c>
      <c r="P48" s="9">
        <f>Tableau_Lancer_la_requête_à_partir_de_Excel_Files[[#This Row],[Aide Massif Obtenue]]+Tableau_Lancer_la_requête_à_partir_de_Excel_Files[[#This Row],[Autre Public2]]</f>
        <v>9080</v>
      </c>
      <c r="Q48" s="13">
        <f>(Tableau_Lancer_la_requête_à_partir_de_Excel_Files[[#This Row],[Autre Public2]]+Tableau_Lancer_la_requête_à_partir_de_Excel_Files[[#This Row],[Aide Massif Obtenue]])/Tableau_Lancer_la_requête_à_partir_de_Excel_Files[[#This Row],[Coût total déposé]]</f>
        <v>0.70001611270567798</v>
      </c>
      <c r="R4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9080</v>
      </c>
      <c r="S48" s="20">
        <f>Tableau_Lancer_la_requête_à_partir_de_Excel_Files[[#This Row],[Aide Massif Obtenue]]/Tableau_Lancer_la_requête_à_partir_de_Excel_Files[[#This Row],[Coût total déposé]]</f>
        <v>0.70001611270567798</v>
      </c>
      <c r="T48" s="9">
        <f>Tableau_Lancer_la_requête_à_partir_de_Excel_Files[[#This Row],[Aide Publique Obtenue]]-Tableau_Lancer_la_requête_à_partir_de_Excel_Files[[#This Row],[Aide Publique demandée]]</f>
        <v>1</v>
      </c>
      <c r="U48" s="9">
        <f>Tableau_Lancer_la_requête_à_partir_de_Excel_Files[[#This Row],[FNADT_FN2]]+Tableau_Lancer_la_requête_à_partir_de_Excel_Files[[#This Row],[AgricultureFN2]]</f>
        <v>9080</v>
      </c>
      <c r="V48" s="9">
        <v>9080</v>
      </c>
      <c r="W48" s="9"/>
      <c r="X48"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8" s="9"/>
      <c r="Z48" s="9"/>
      <c r="AA48" s="9"/>
      <c r="AB48" s="9"/>
      <c r="AC4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8" s="9"/>
      <c r="AE48" s="9"/>
      <c r="AF48" s="9"/>
      <c r="AG48" s="9"/>
      <c r="AH48" s="9"/>
      <c r="AI48" s="9"/>
      <c r="AJ48" s="9"/>
      <c r="AK48" s="9"/>
      <c r="AL48" s="9"/>
      <c r="AM48" s="9"/>
      <c r="AN48" s="9"/>
      <c r="AO48" s="9"/>
      <c r="AP48" s="9"/>
      <c r="AQ48" s="9"/>
      <c r="AR48" s="9"/>
      <c r="AS48" s="9"/>
      <c r="AT48" s="9"/>
      <c r="AU48" s="9"/>
      <c r="AV48" s="9"/>
      <c r="AW48" s="9"/>
      <c r="AX48" s="9"/>
      <c r="AY48" s="9"/>
      <c r="AZ48" s="9">
        <v>0</v>
      </c>
      <c r="BA48" s="9">
        <v>0</v>
      </c>
      <c r="BB48" s="18">
        <v>43101</v>
      </c>
      <c r="BC48" s="18" t="s">
        <v>619</v>
      </c>
      <c r="BD48" s="9"/>
      <c r="BQ48" s="14"/>
      <c r="BR48" s="14"/>
      <c r="BS48" s="14"/>
      <c r="BT48" s="14"/>
      <c r="BU48" s="14"/>
      <c r="BV48" s="14"/>
      <c r="BW48" s="14"/>
      <c r="BX48" s="14"/>
      <c r="BY48" s="14"/>
      <c r="BZ48" s="14"/>
      <c r="CA48" s="14"/>
      <c r="CB48" s="14"/>
      <c r="CC48" s="14"/>
      <c r="CD48" s="14"/>
      <c r="CE48" s="14"/>
      <c r="CF48" s="14"/>
      <c r="CG48" s="14"/>
      <c r="CH48" s="14"/>
      <c r="CI48" s="14"/>
      <c r="CJ48" s="14"/>
      <c r="CK48" s="14"/>
      <c r="CL48" s="14"/>
    </row>
    <row r="49" spans="1:90" ht="30" x14ac:dyDescent="0.25">
      <c r="A49" s="12" t="s">
        <v>5</v>
      </c>
      <c r="B49" s="15" t="s">
        <v>323</v>
      </c>
      <c r="C49" s="15" t="s">
        <v>323</v>
      </c>
      <c r="D49" s="18" t="s">
        <v>284</v>
      </c>
      <c r="E49" s="11" t="s">
        <v>324</v>
      </c>
      <c r="F49" s="11" t="s">
        <v>310</v>
      </c>
      <c r="G49" s="9">
        <v>4740.82</v>
      </c>
      <c r="H49" s="9">
        <v>3318.57</v>
      </c>
      <c r="I49" s="17" t="s">
        <v>210</v>
      </c>
      <c r="J49" s="15"/>
      <c r="K49" s="17" t="s">
        <v>212</v>
      </c>
      <c r="L49" s="15" t="s">
        <v>205</v>
      </c>
      <c r="M49" s="15"/>
      <c r="N49" s="15"/>
      <c r="O49" s="17">
        <v>42985</v>
      </c>
      <c r="P49" s="9">
        <f>Tableau_Lancer_la_requête_à_partir_de_Excel_Files[[#This Row],[Aide Massif Obtenue]]+Tableau_Lancer_la_requête_à_partir_de_Excel_Files[[#This Row],[Autre Public2]]</f>
        <v>3318</v>
      </c>
      <c r="Q49" s="13">
        <f>(Tableau_Lancer_la_requête_à_partir_de_Excel_Files[[#This Row],[Autre Public2]]+Tableau_Lancer_la_requête_à_partir_de_Excel_Files[[#This Row],[Aide Massif Obtenue]])/Tableau_Lancer_la_requête_à_partir_de_Excel_Files[[#This Row],[Coût total déposé]]</f>
        <v>0.69987892389924111</v>
      </c>
      <c r="R4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3318</v>
      </c>
      <c r="S49" s="20">
        <f>Tableau_Lancer_la_requête_à_partir_de_Excel_Files[[#This Row],[Aide Massif Obtenue]]/Tableau_Lancer_la_requête_à_partir_de_Excel_Files[[#This Row],[Coût total déposé]]</f>
        <v>0.69987892389924111</v>
      </c>
      <c r="T49" s="9">
        <f>Tableau_Lancer_la_requête_à_partir_de_Excel_Files[[#This Row],[Aide Publique Obtenue]]-Tableau_Lancer_la_requête_à_partir_de_Excel_Files[[#This Row],[Aide Publique demandée]]</f>
        <v>-0.57000000000016371</v>
      </c>
      <c r="U49" s="9">
        <f>Tableau_Lancer_la_requête_à_partir_de_Excel_Files[[#This Row],[FNADT_FN2]]+Tableau_Lancer_la_requête_à_partir_de_Excel_Files[[#This Row],[AgricultureFN2]]</f>
        <v>3318</v>
      </c>
      <c r="V49" s="9">
        <v>3318</v>
      </c>
      <c r="W49" s="9"/>
      <c r="X4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49" s="9"/>
      <c r="Z49" s="9"/>
      <c r="AA49" s="9"/>
      <c r="AB49" s="9"/>
      <c r="AC4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49" s="9"/>
      <c r="AE49" s="9"/>
      <c r="AF49" s="9"/>
      <c r="AG49" s="9"/>
      <c r="AH49" s="9"/>
      <c r="AI49" s="9"/>
      <c r="AJ49" s="9"/>
      <c r="AK49" s="9"/>
      <c r="AL49" s="9"/>
      <c r="AM49" s="9"/>
      <c r="AN49" s="9"/>
      <c r="AO49" s="9"/>
      <c r="AP49" s="9"/>
      <c r="AQ49" s="9"/>
      <c r="AR49" s="9"/>
      <c r="AS49" s="9"/>
      <c r="AT49" s="9"/>
      <c r="AU49" s="9"/>
      <c r="AV49" s="9"/>
      <c r="AW49" s="9"/>
      <c r="AX49" s="9"/>
      <c r="AY49" s="9"/>
      <c r="AZ49" s="9">
        <v>0</v>
      </c>
      <c r="BA49" s="9">
        <v>0</v>
      </c>
      <c r="BB49" s="18">
        <v>43101</v>
      </c>
      <c r="BC49" s="18" t="s">
        <v>619</v>
      </c>
      <c r="BD49" s="9"/>
      <c r="BQ49" s="14"/>
      <c r="BR49" s="14"/>
      <c r="BS49" s="14"/>
      <c r="BT49" s="14"/>
      <c r="BU49" s="14"/>
      <c r="BV49" s="14"/>
      <c r="BW49" s="14"/>
      <c r="BX49" s="14"/>
      <c r="BY49" s="14"/>
      <c r="BZ49" s="14"/>
      <c r="CA49" s="14"/>
      <c r="CB49" s="14"/>
      <c r="CC49" s="14"/>
      <c r="CD49" s="14"/>
      <c r="CE49" s="14"/>
      <c r="CF49" s="14"/>
      <c r="CG49" s="14"/>
      <c r="CH49" s="14"/>
      <c r="CI49" s="14"/>
      <c r="CJ49" s="14"/>
      <c r="CK49" s="14"/>
      <c r="CL49" s="14"/>
    </row>
    <row r="50" spans="1:90" ht="66" customHeight="1" x14ac:dyDescent="0.25">
      <c r="A50" s="12" t="s">
        <v>5</v>
      </c>
      <c r="B50" s="15" t="s">
        <v>325</v>
      </c>
      <c r="C50" s="15" t="s">
        <v>325</v>
      </c>
      <c r="D50" s="18" t="s">
        <v>284</v>
      </c>
      <c r="E50" s="11" t="s">
        <v>250</v>
      </c>
      <c r="F50" s="11" t="s">
        <v>310</v>
      </c>
      <c r="G50" s="9">
        <v>12815.689999999999</v>
      </c>
      <c r="H50" s="9">
        <v>8970.98</v>
      </c>
      <c r="I50" s="17" t="s">
        <v>210</v>
      </c>
      <c r="J50" s="15"/>
      <c r="K50" s="17" t="s">
        <v>212</v>
      </c>
      <c r="L50" s="15" t="s">
        <v>205</v>
      </c>
      <c r="M50" s="15" t="s">
        <v>206</v>
      </c>
      <c r="N50" s="15" t="s">
        <v>326</v>
      </c>
      <c r="O50" s="17">
        <v>42985</v>
      </c>
      <c r="P50" s="9">
        <f>Tableau_Lancer_la_requête_à_partir_de_Excel_Files[[#This Row],[Aide Massif Obtenue]]+Tableau_Lancer_la_requête_à_partir_de_Excel_Files[[#This Row],[Autre Public2]]</f>
        <v>6548</v>
      </c>
      <c r="Q50" s="13">
        <f>(Tableau_Lancer_la_requête_à_partir_de_Excel_Files[[#This Row],[Autre Public2]]+Tableau_Lancer_la_requête_à_partir_de_Excel_Files[[#This Row],[Aide Massif Obtenue]])/Tableau_Lancer_la_requête_à_partir_de_Excel_Files[[#This Row],[Coût total déposé]]</f>
        <v>0.51093620398121375</v>
      </c>
      <c r="R5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6548</v>
      </c>
      <c r="S50" s="21">
        <f>Tableau_Lancer_la_requête_à_partir_de_Excel_Files[[#This Row],[Aide Massif Obtenue]]/Tableau_Lancer_la_requête_à_partir_de_Excel_Files[[#This Row],[Coût total déposé]]</f>
        <v>0.51093620398121375</v>
      </c>
      <c r="T50" s="9">
        <f>Tableau_Lancer_la_requête_à_partir_de_Excel_Files[[#This Row],[Aide Publique Obtenue]]-Tableau_Lancer_la_requête_à_partir_de_Excel_Files[[#This Row],[Aide Publique demandée]]</f>
        <v>-2422.9799999999996</v>
      </c>
      <c r="U50" s="9">
        <f>Tableau_Lancer_la_requête_à_partir_de_Excel_Files[[#This Row],[FNADT_FN2]]+Tableau_Lancer_la_requête_à_partir_de_Excel_Files[[#This Row],[AgricultureFN2]]</f>
        <v>6548</v>
      </c>
      <c r="V50" s="9">
        <v>6548</v>
      </c>
      <c r="W50" s="9"/>
      <c r="X50"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0" s="9"/>
      <c r="Z50" s="9"/>
      <c r="AA50" s="9"/>
      <c r="AB50" s="9"/>
      <c r="AC5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0" s="9"/>
      <c r="AE50" s="9"/>
      <c r="AF50" s="9"/>
      <c r="AG50" s="9"/>
      <c r="AH50" s="9"/>
      <c r="AI50" s="9"/>
      <c r="AJ50" s="9"/>
      <c r="AK50" s="9"/>
      <c r="AL50" s="9"/>
      <c r="AM50" s="9"/>
      <c r="AN50" s="9"/>
      <c r="AO50" s="9"/>
      <c r="AP50" s="9"/>
      <c r="AQ50" s="9"/>
      <c r="AR50" s="9"/>
      <c r="AS50" s="9"/>
      <c r="AT50" s="9"/>
      <c r="AU50" s="9"/>
      <c r="AV50" s="9"/>
      <c r="AW50" s="9"/>
      <c r="AX50" s="9"/>
      <c r="AY50" s="9"/>
      <c r="AZ50" s="9">
        <v>0</v>
      </c>
      <c r="BA50" s="9">
        <v>0</v>
      </c>
      <c r="BB50" s="18">
        <v>43101</v>
      </c>
      <c r="BC50" s="18" t="s">
        <v>619</v>
      </c>
      <c r="BD50" s="9"/>
      <c r="BQ50" s="14"/>
      <c r="BR50" s="14"/>
      <c r="BS50" s="14"/>
      <c r="BT50" s="14"/>
      <c r="BU50" s="14"/>
      <c r="BV50" s="14"/>
      <c r="BW50" s="14"/>
      <c r="BX50" s="14"/>
      <c r="BY50" s="14"/>
      <c r="BZ50" s="14"/>
      <c r="CA50" s="14"/>
      <c r="CB50" s="14"/>
      <c r="CC50" s="14"/>
      <c r="CD50" s="14"/>
      <c r="CE50" s="14"/>
      <c r="CF50" s="14"/>
      <c r="CG50" s="14"/>
      <c r="CH50" s="14"/>
      <c r="CI50" s="14"/>
      <c r="CJ50" s="14"/>
      <c r="CK50" s="14"/>
      <c r="CL50" s="14"/>
    </row>
    <row r="51" spans="1:90" ht="66" customHeight="1" x14ac:dyDescent="0.25">
      <c r="A51" s="12" t="s">
        <v>5</v>
      </c>
      <c r="B51" s="15" t="s">
        <v>327</v>
      </c>
      <c r="C51" s="15" t="s">
        <v>327</v>
      </c>
      <c r="D51" s="18" t="s">
        <v>284</v>
      </c>
      <c r="E51" s="11" t="s">
        <v>328</v>
      </c>
      <c r="F51" s="11" t="s">
        <v>310</v>
      </c>
      <c r="G51" s="9">
        <v>5104.6900000000005</v>
      </c>
      <c r="H51" s="9">
        <v>3573.28</v>
      </c>
      <c r="I51" s="17" t="s">
        <v>210</v>
      </c>
      <c r="J51" s="15"/>
      <c r="K51" s="17" t="s">
        <v>212</v>
      </c>
      <c r="L51" s="15" t="s">
        <v>205</v>
      </c>
      <c r="M51" s="15" t="s">
        <v>220</v>
      </c>
      <c r="N51" s="15"/>
      <c r="O51" s="17">
        <v>42985</v>
      </c>
      <c r="P51" s="9">
        <f>Tableau_Lancer_la_requête_à_partir_de_Excel_Files[[#This Row],[Aide Massif Obtenue]]+Tableau_Lancer_la_requête_à_partir_de_Excel_Files[[#This Row],[Autre Public2]]</f>
        <v>3573</v>
      </c>
      <c r="Q51" s="13">
        <f>(Tableau_Lancer_la_requête_à_partir_de_Excel_Files[[#This Row],[Autre Public2]]+Tableau_Lancer_la_requête_à_partir_de_Excel_Files[[#This Row],[Aide Massif Obtenue]])/Tableau_Lancer_la_requête_à_partir_de_Excel_Files[[#This Row],[Coût total déposé]]</f>
        <v>0.69994456078625722</v>
      </c>
      <c r="R5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3573</v>
      </c>
      <c r="S51" s="21">
        <f>Tableau_Lancer_la_requête_à_partir_de_Excel_Files[[#This Row],[Aide Massif Obtenue]]/Tableau_Lancer_la_requête_à_partir_de_Excel_Files[[#This Row],[Coût total déposé]]</f>
        <v>0.69994456078625722</v>
      </c>
      <c r="T51" s="9">
        <f>Tableau_Lancer_la_requête_à_partir_de_Excel_Files[[#This Row],[Aide Publique Obtenue]]-Tableau_Lancer_la_requête_à_partir_de_Excel_Files[[#This Row],[Aide Publique demandée]]</f>
        <v>-0.28000000000020009</v>
      </c>
      <c r="U51" s="9">
        <f>Tableau_Lancer_la_requête_à_partir_de_Excel_Files[[#This Row],[FNADT_FN2]]+Tableau_Lancer_la_requête_à_partir_de_Excel_Files[[#This Row],[AgricultureFN2]]</f>
        <v>1787</v>
      </c>
      <c r="V51" s="9">
        <v>1787</v>
      </c>
      <c r="W51" s="9"/>
      <c r="X51" s="9">
        <f>Tableau_Lancer_la_requête_à_partir_de_Excel_Files[[#This Row],[ALPC_FN2]]+Tableau_Lancer_la_requête_à_partir_de_Excel_Files[[#This Row],[AURA_FN2]]+Tableau_Lancer_la_requête_à_partir_de_Excel_Files[[#This Row],[BFC_FN2]]+Tableau_Lancer_la_requête_à_partir_de_Excel_Files[[#This Row],[LRMP_FN2]]</f>
        <v>1786</v>
      </c>
      <c r="Y51" s="9"/>
      <c r="Z51" s="9"/>
      <c r="AA51" s="9"/>
      <c r="AB51" s="9">
        <v>1786</v>
      </c>
      <c r="AC5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1" s="9"/>
      <c r="AE51" s="9"/>
      <c r="AF51" s="9"/>
      <c r="AG51" s="9"/>
      <c r="AH51" s="9"/>
      <c r="AI51" s="9"/>
      <c r="AJ51" s="9"/>
      <c r="AK51" s="9"/>
      <c r="AL51" s="9"/>
      <c r="AM51" s="9"/>
      <c r="AN51" s="9"/>
      <c r="AO51" s="9"/>
      <c r="AP51" s="9"/>
      <c r="AQ51" s="9"/>
      <c r="AR51" s="9"/>
      <c r="AS51" s="9"/>
      <c r="AT51" s="9"/>
      <c r="AU51" s="9"/>
      <c r="AV51" s="9"/>
      <c r="AW51" s="9"/>
      <c r="AX51" s="9"/>
      <c r="AY51" s="9"/>
      <c r="AZ51" s="9">
        <v>0</v>
      </c>
      <c r="BA51" s="9">
        <v>0</v>
      </c>
      <c r="BB51" s="18">
        <v>43101</v>
      </c>
      <c r="BC51" s="18" t="s">
        <v>619</v>
      </c>
      <c r="BD51" s="9"/>
      <c r="BQ51" s="14"/>
      <c r="BR51" s="14"/>
      <c r="BS51" s="14"/>
      <c r="BT51" s="14"/>
      <c r="BU51" s="14"/>
      <c r="BV51" s="14"/>
      <c r="BW51" s="14"/>
      <c r="BX51" s="14"/>
      <c r="BY51" s="14"/>
      <c r="BZ51" s="14"/>
      <c r="CA51" s="14"/>
      <c r="CB51" s="14"/>
      <c r="CC51" s="14"/>
      <c r="CD51" s="14"/>
      <c r="CE51" s="14"/>
      <c r="CF51" s="14"/>
      <c r="CG51" s="14"/>
      <c r="CH51" s="14"/>
      <c r="CI51" s="14"/>
      <c r="CJ51" s="14"/>
      <c r="CK51" s="14"/>
      <c r="CL51" s="14"/>
    </row>
    <row r="52" spans="1:90" ht="37.5" customHeight="1" x14ac:dyDescent="0.25">
      <c r="A52" s="12" t="s">
        <v>5</v>
      </c>
      <c r="B52" s="15" t="s">
        <v>329</v>
      </c>
      <c r="C52" s="15" t="s">
        <v>329</v>
      </c>
      <c r="D52" s="18" t="s">
        <v>284</v>
      </c>
      <c r="E52" s="11" t="s">
        <v>275</v>
      </c>
      <c r="F52" s="11" t="s">
        <v>310</v>
      </c>
      <c r="G52" s="9">
        <v>5772.0499999999993</v>
      </c>
      <c r="H52" s="9">
        <v>4040.43</v>
      </c>
      <c r="I52" s="17" t="s">
        <v>210</v>
      </c>
      <c r="J52" s="15"/>
      <c r="K52" s="17" t="s">
        <v>212</v>
      </c>
      <c r="L52" s="15" t="s">
        <v>205</v>
      </c>
      <c r="M52" s="15" t="s">
        <v>206</v>
      </c>
      <c r="N52" s="15" t="s">
        <v>330</v>
      </c>
      <c r="O52" s="17">
        <v>42985</v>
      </c>
      <c r="P52" s="9">
        <f>Tableau_Lancer_la_requête_à_partir_de_Excel_Files[[#This Row],[Aide Massif Obtenue]]+Tableau_Lancer_la_requête_à_partir_de_Excel_Files[[#This Row],[Autre Public2]]</f>
        <v>3928</v>
      </c>
      <c r="Q52" s="13">
        <f>(Tableau_Lancer_la_requête_à_partir_de_Excel_Files[[#This Row],[Autre Public2]]+Tableau_Lancer_la_requête_à_partir_de_Excel_Files[[#This Row],[Aide Massif Obtenue]])/Tableau_Lancer_la_requête_à_partir_de_Excel_Files[[#This Row],[Coût total déposé]]</f>
        <v>0.68052078550948114</v>
      </c>
      <c r="R5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3928</v>
      </c>
      <c r="S52" s="21">
        <f>Tableau_Lancer_la_requête_à_partir_de_Excel_Files[[#This Row],[Aide Massif Obtenue]]/Tableau_Lancer_la_requête_à_partir_de_Excel_Files[[#This Row],[Coût total déposé]]</f>
        <v>0.68052078550948114</v>
      </c>
      <c r="T52" s="9">
        <f>Tableau_Lancer_la_requête_à_partir_de_Excel_Files[[#This Row],[Aide Publique Obtenue]]-Tableau_Lancer_la_requête_à_partir_de_Excel_Files[[#This Row],[Aide Publique demandée]]</f>
        <v>-112.42999999999984</v>
      </c>
      <c r="U52" s="9">
        <f>Tableau_Lancer_la_requête_à_partir_de_Excel_Files[[#This Row],[FNADT_FN2]]+Tableau_Lancer_la_requête_à_partir_de_Excel_Files[[#This Row],[AgricultureFN2]]</f>
        <v>3928</v>
      </c>
      <c r="V52" s="9">
        <v>3928</v>
      </c>
      <c r="W52" s="9"/>
      <c r="X52"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2" s="9"/>
      <c r="Z52" s="9"/>
      <c r="AA52" s="9"/>
      <c r="AB52" s="9"/>
      <c r="AC5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2" s="9"/>
      <c r="AE52" s="9"/>
      <c r="AF52" s="9"/>
      <c r="AG52" s="9"/>
      <c r="AH52" s="9"/>
      <c r="AI52" s="9"/>
      <c r="AJ52" s="9"/>
      <c r="AK52" s="9"/>
      <c r="AL52" s="9"/>
      <c r="AM52" s="9"/>
      <c r="AN52" s="9"/>
      <c r="AO52" s="9"/>
      <c r="AP52" s="9"/>
      <c r="AQ52" s="9"/>
      <c r="AR52" s="9"/>
      <c r="AS52" s="9"/>
      <c r="AT52" s="9"/>
      <c r="AU52" s="9"/>
      <c r="AV52" s="9"/>
      <c r="AW52" s="9"/>
      <c r="AX52" s="9"/>
      <c r="AY52" s="9"/>
      <c r="AZ52" s="9">
        <v>0</v>
      </c>
      <c r="BA52" s="9">
        <v>0</v>
      </c>
      <c r="BB52" s="18">
        <v>43101</v>
      </c>
      <c r="BC52" s="18" t="s">
        <v>619</v>
      </c>
      <c r="BD52" s="9"/>
      <c r="BQ52" s="14"/>
      <c r="BR52" s="14"/>
      <c r="BS52" s="14"/>
      <c r="BT52" s="14"/>
      <c r="BU52" s="14"/>
      <c r="BV52" s="14"/>
      <c r="BW52" s="14"/>
      <c r="BX52" s="14"/>
      <c r="BY52" s="14"/>
      <c r="BZ52" s="14"/>
      <c r="CA52" s="14"/>
      <c r="CB52" s="14"/>
      <c r="CC52" s="14"/>
      <c r="CD52" s="14"/>
      <c r="CE52" s="14"/>
      <c r="CF52" s="14"/>
      <c r="CG52" s="14"/>
      <c r="CH52" s="14"/>
      <c r="CI52" s="14"/>
      <c r="CJ52" s="14"/>
      <c r="CK52" s="14"/>
      <c r="CL52" s="14"/>
    </row>
    <row r="53" spans="1:90" ht="37.5" customHeight="1" x14ac:dyDescent="0.25">
      <c r="A53" s="12" t="s">
        <v>5</v>
      </c>
      <c r="B53" s="15" t="s">
        <v>331</v>
      </c>
      <c r="C53" s="15" t="s">
        <v>331</v>
      </c>
      <c r="D53" s="18" t="s">
        <v>284</v>
      </c>
      <c r="E53" s="11" t="s">
        <v>251</v>
      </c>
      <c r="F53" s="11" t="s">
        <v>310</v>
      </c>
      <c r="G53" s="9">
        <v>9809.2999999999993</v>
      </c>
      <c r="H53" s="9">
        <v>6866.51</v>
      </c>
      <c r="I53" s="17" t="s">
        <v>210</v>
      </c>
      <c r="J53" s="15"/>
      <c r="K53" s="17" t="s">
        <v>212</v>
      </c>
      <c r="L53" s="15" t="s">
        <v>205</v>
      </c>
      <c r="M53" s="15" t="s">
        <v>206</v>
      </c>
      <c r="N53" s="15" t="s">
        <v>332</v>
      </c>
      <c r="O53" s="17">
        <v>42985</v>
      </c>
      <c r="P53" s="9">
        <f>Tableau_Lancer_la_requête_à_partir_de_Excel_Files[[#This Row],[Aide Massif Obtenue]]+Tableau_Lancer_la_requête_à_partir_de_Excel_Files[[#This Row],[Autre Public2]]</f>
        <v>6654</v>
      </c>
      <c r="Q53" s="13">
        <f>(Tableau_Lancer_la_requête_à_partir_de_Excel_Files[[#This Row],[Autre Public2]]+Tableau_Lancer_la_requête_à_partir_de_Excel_Files[[#This Row],[Aide Massif Obtenue]])/Tableau_Lancer_la_requête_à_partir_de_Excel_Files[[#This Row],[Coût total déposé]]</f>
        <v>0.6783358649444915</v>
      </c>
      <c r="R5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6654</v>
      </c>
      <c r="S53" s="21">
        <f>Tableau_Lancer_la_requête_à_partir_de_Excel_Files[[#This Row],[Aide Massif Obtenue]]/Tableau_Lancer_la_requête_à_partir_de_Excel_Files[[#This Row],[Coût total déposé]]</f>
        <v>0.6783358649444915</v>
      </c>
      <c r="T53" s="9">
        <f>Tableau_Lancer_la_requête_à_partir_de_Excel_Files[[#This Row],[Aide Publique Obtenue]]-Tableau_Lancer_la_requête_à_partir_de_Excel_Files[[#This Row],[Aide Publique demandée]]</f>
        <v>-212.51000000000022</v>
      </c>
      <c r="U53" s="9">
        <f>Tableau_Lancer_la_requête_à_partir_de_Excel_Files[[#This Row],[FNADT_FN2]]+Tableau_Lancer_la_requête_à_partir_de_Excel_Files[[#This Row],[AgricultureFN2]]</f>
        <v>6654</v>
      </c>
      <c r="V53" s="9">
        <v>6654</v>
      </c>
      <c r="W53" s="9"/>
      <c r="X53"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3" s="9"/>
      <c r="Z53" s="9"/>
      <c r="AA53" s="9"/>
      <c r="AB53" s="9"/>
      <c r="AC5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3" s="9"/>
      <c r="AE53" s="9"/>
      <c r="AF53" s="9"/>
      <c r="AG53" s="9"/>
      <c r="AH53" s="9"/>
      <c r="AI53" s="9"/>
      <c r="AJ53" s="9"/>
      <c r="AK53" s="9"/>
      <c r="AL53" s="9"/>
      <c r="AM53" s="9"/>
      <c r="AN53" s="9"/>
      <c r="AO53" s="9"/>
      <c r="AP53" s="9"/>
      <c r="AQ53" s="9"/>
      <c r="AR53" s="9"/>
      <c r="AS53" s="9"/>
      <c r="AT53" s="9"/>
      <c r="AU53" s="9"/>
      <c r="AV53" s="9"/>
      <c r="AW53" s="9"/>
      <c r="AX53" s="9"/>
      <c r="AY53" s="9"/>
      <c r="AZ53" s="9">
        <v>0</v>
      </c>
      <c r="BA53" s="9">
        <v>0</v>
      </c>
      <c r="BB53" s="18">
        <v>43101</v>
      </c>
      <c r="BC53" s="18" t="s">
        <v>619</v>
      </c>
      <c r="BD53" s="9"/>
      <c r="BQ53" s="14"/>
      <c r="BR53" s="14"/>
      <c r="BS53" s="14"/>
      <c r="BT53" s="14"/>
      <c r="BU53" s="14"/>
      <c r="BV53" s="14"/>
      <c r="BW53" s="14"/>
      <c r="BX53" s="14"/>
      <c r="BY53" s="14"/>
      <c r="BZ53" s="14"/>
      <c r="CA53" s="14"/>
      <c r="CB53" s="14"/>
      <c r="CC53" s="14"/>
      <c r="CD53" s="14"/>
      <c r="CE53" s="14"/>
      <c r="CF53" s="14"/>
      <c r="CG53" s="14"/>
      <c r="CH53" s="14"/>
      <c r="CI53" s="14"/>
      <c r="CJ53" s="14"/>
      <c r="CK53" s="14"/>
      <c r="CL53" s="14"/>
    </row>
    <row r="54" spans="1:90" ht="30" x14ac:dyDescent="0.25">
      <c r="A54" s="12" t="s">
        <v>5</v>
      </c>
      <c r="B54" s="15" t="s">
        <v>333</v>
      </c>
      <c r="C54" s="15" t="s">
        <v>333</v>
      </c>
      <c r="D54" s="18" t="s">
        <v>284</v>
      </c>
      <c r="E54" s="11" t="s">
        <v>334</v>
      </c>
      <c r="F54" s="11" t="s">
        <v>310</v>
      </c>
      <c r="G54" s="9">
        <v>6783.5599999999995</v>
      </c>
      <c r="H54" s="9">
        <v>4748.49</v>
      </c>
      <c r="I54" s="17" t="s">
        <v>210</v>
      </c>
      <c r="J54" s="15"/>
      <c r="K54" s="17" t="s">
        <v>212</v>
      </c>
      <c r="L54" s="15" t="s">
        <v>205</v>
      </c>
      <c r="M54" s="15" t="s">
        <v>335</v>
      </c>
      <c r="N54" s="15" t="s">
        <v>336</v>
      </c>
      <c r="O54" s="17">
        <v>42985</v>
      </c>
      <c r="P54" s="9">
        <f>Tableau_Lancer_la_requête_à_partir_de_Excel_Files[[#This Row],[Aide Massif Obtenue]]+Tableau_Lancer_la_requête_à_partir_de_Excel_Files[[#This Row],[Autre Public2]]</f>
        <v>4748</v>
      </c>
      <c r="Q54" s="13">
        <f>(Tableau_Lancer_la_requête_à_partir_de_Excel_Files[[#This Row],[Autre Public2]]+Tableau_Lancer_la_requête_à_partir_de_Excel_Files[[#This Row],[Aide Massif Obtenue]])/Tableau_Lancer_la_requête_à_partir_de_Excel_Files[[#This Row],[Coût total déposé]]</f>
        <v>0.6999274717110191</v>
      </c>
      <c r="R5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4748</v>
      </c>
      <c r="S54" s="21">
        <f>Tableau_Lancer_la_requête_à_partir_de_Excel_Files[[#This Row],[Aide Massif Obtenue]]/Tableau_Lancer_la_requête_à_partir_de_Excel_Files[[#This Row],[Coût total déposé]]</f>
        <v>0.6999274717110191</v>
      </c>
      <c r="T54" s="9">
        <f>Tableau_Lancer_la_requête_à_partir_de_Excel_Files[[#This Row],[Aide Publique Obtenue]]-Tableau_Lancer_la_requête_à_partir_de_Excel_Files[[#This Row],[Aide Publique demandée]]</f>
        <v>-0.48999999999978172</v>
      </c>
      <c r="U54" s="9">
        <f>Tableau_Lancer_la_requête_à_partir_de_Excel_Files[[#This Row],[FNADT_FN2]]+Tableau_Lancer_la_requête_à_partir_de_Excel_Files[[#This Row],[AgricultureFN2]]</f>
        <v>4748</v>
      </c>
      <c r="V54" s="9">
        <v>4748</v>
      </c>
      <c r="W54" s="9"/>
      <c r="X54"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4" s="9"/>
      <c r="Z54" s="9"/>
      <c r="AA54" s="9"/>
      <c r="AB54" s="9"/>
      <c r="AC5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4" s="9"/>
      <c r="AE54" s="9"/>
      <c r="AF54" s="9"/>
      <c r="AG54" s="9"/>
      <c r="AH54" s="9"/>
      <c r="AI54" s="9"/>
      <c r="AJ54" s="9"/>
      <c r="AK54" s="9"/>
      <c r="AL54" s="9"/>
      <c r="AM54" s="9"/>
      <c r="AN54" s="9"/>
      <c r="AO54" s="9"/>
      <c r="AP54" s="9"/>
      <c r="AQ54" s="9"/>
      <c r="AR54" s="9"/>
      <c r="AS54" s="9"/>
      <c r="AT54" s="9"/>
      <c r="AU54" s="9"/>
      <c r="AV54" s="9"/>
      <c r="AW54" s="9"/>
      <c r="AX54" s="9"/>
      <c r="AY54" s="9"/>
      <c r="AZ54" s="9">
        <v>0</v>
      </c>
      <c r="BA54" s="9">
        <v>0</v>
      </c>
      <c r="BB54" s="18">
        <v>43101</v>
      </c>
      <c r="BC54" s="18" t="s">
        <v>619</v>
      </c>
      <c r="BD54" s="9"/>
      <c r="BQ54" s="14"/>
      <c r="BR54" s="14"/>
      <c r="BS54" s="14"/>
      <c r="BT54" s="14"/>
      <c r="BU54" s="14"/>
      <c r="BV54" s="14"/>
      <c r="BW54" s="14"/>
      <c r="BX54" s="14"/>
      <c r="BY54" s="14"/>
      <c r="BZ54" s="14"/>
      <c r="CA54" s="14"/>
      <c r="CB54" s="14"/>
      <c r="CC54" s="14"/>
      <c r="CD54" s="14"/>
      <c r="CE54" s="14"/>
      <c r="CF54" s="14"/>
      <c r="CG54" s="14"/>
      <c r="CH54" s="14"/>
      <c r="CI54" s="14"/>
      <c r="CJ54" s="14"/>
      <c r="CK54" s="14"/>
      <c r="CL54" s="14"/>
    </row>
    <row r="55" spans="1:90" ht="30" x14ac:dyDescent="0.25">
      <c r="A55" s="12" t="s">
        <v>5</v>
      </c>
      <c r="B55" s="15" t="s">
        <v>337</v>
      </c>
      <c r="C55" s="15" t="s">
        <v>337</v>
      </c>
      <c r="D55" s="18" t="s">
        <v>284</v>
      </c>
      <c r="E55" s="11" t="s">
        <v>338</v>
      </c>
      <c r="F55" s="11" t="s">
        <v>310</v>
      </c>
      <c r="G55" s="9">
        <v>26355.660000000003</v>
      </c>
      <c r="H55" s="9">
        <v>18448.960000000003</v>
      </c>
      <c r="I55" s="17" t="s">
        <v>210</v>
      </c>
      <c r="J55" s="15"/>
      <c r="K55" s="17" t="s">
        <v>212</v>
      </c>
      <c r="L55" s="15" t="s">
        <v>205</v>
      </c>
      <c r="M55" s="15" t="s">
        <v>220</v>
      </c>
      <c r="N55" s="15" t="s">
        <v>240</v>
      </c>
      <c r="O55" s="17">
        <v>42985</v>
      </c>
      <c r="P55" s="9">
        <f>Tableau_Lancer_la_requête_à_partir_de_Excel_Files[[#This Row],[Aide Massif Obtenue]]+Tableau_Lancer_la_requête_à_partir_de_Excel_Files[[#This Row],[Autre Public2]]</f>
        <v>18449</v>
      </c>
      <c r="Q55" s="13">
        <f>(Tableau_Lancer_la_requête_à_partir_de_Excel_Files[[#This Row],[Autre Public2]]+Tableau_Lancer_la_requête_à_partir_de_Excel_Files[[#This Row],[Aide Massif Obtenue]])/Tableau_Lancer_la_requête_à_partir_de_Excel_Files[[#This Row],[Coût total déposé]]</f>
        <v>0.70000144181553403</v>
      </c>
      <c r="R5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18449</v>
      </c>
      <c r="S55" s="21">
        <f>Tableau_Lancer_la_requête_à_partir_de_Excel_Files[[#This Row],[Aide Massif Obtenue]]/Tableau_Lancer_la_requête_à_partir_de_Excel_Files[[#This Row],[Coût total déposé]]</f>
        <v>0.70000144181553403</v>
      </c>
      <c r="T55" s="9">
        <f>Tableau_Lancer_la_requête_à_partir_de_Excel_Files[[#This Row],[Aide Publique Obtenue]]-Tableau_Lancer_la_requête_à_partir_de_Excel_Files[[#This Row],[Aide Publique demandée]]</f>
        <v>3.9999999997235136E-2</v>
      </c>
      <c r="U55" s="9">
        <f>Tableau_Lancer_la_requête_à_partir_de_Excel_Files[[#This Row],[FNADT_FN2]]+Tableau_Lancer_la_requête_à_partir_de_Excel_Files[[#This Row],[AgricultureFN2]]</f>
        <v>18449</v>
      </c>
      <c r="V55" s="9">
        <v>18449</v>
      </c>
      <c r="W55" s="9"/>
      <c r="X55"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5" s="9"/>
      <c r="Z55" s="9"/>
      <c r="AA55" s="9"/>
      <c r="AB55" s="9">
        <v>0</v>
      </c>
      <c r="AC5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5" s="9"/>
      <c r="AE55" s="9"/>
      <c r="AF55" s="9"/>
      <c r="AG55" s="9"/>
      <c r="AH55" s="9"/>
      <c r="AI55" s="9"/>
      <c r="AJ55" s="9"/>
      <c r="AK55" s="9"/>
      <c r="AL55" s="9"/>
      <c r="AM55" s="9"/>
      <c r="AN55" s="9"/>
      <c r="AO55" s="9"/>
      <c r="AP55" s="9"/>
      <c r="AQ55" s="9"/>
      <c r="AR55" s="9"/>
      <c r="AS55" s="9"/>
      <c r="AT55" s="9"/>
      <c r="AU55" s="9"/>
      <c r="AV55" s="9"/>
      <c r="AW55" s="9"/>
      <c r="AX55" s="9"/>
      <c r="AY55" s="9"/>
      <c r="AZ55" s="9">
        <v>0</v>
      </c>
      <c r="BA55" s="9">
        <v>0</v>
      </c>
      <c r="BB55" s="18">
        <v>43101</v>
      </c>
      <c r="BC55" s="18" t="s">
        <v>619</v>
      </c>
      <c r="BD55" s="9"/>
      <c r="BQ55" s="14"/>
      <c r="BR55" s="14"/>
      <c r="BS55" s="14"/>
      <c r="BT55" s="14"/>
      <c r="BU55" s="14"/>
      <c r="BV55" s="14"/>
      <c r="BW55" s="14"/>
      <c r="BX55" s="14"/>
      <c r="BY55" s="14"/>
      <c r="BZ55" s="14"/>
      <c r="CA55" s="14"/>
      <c r="CB55" s="14"/>
      <c r="CC55" s="14"/>
      <c r="CD55" s="14"/>
      <c r="CE55" s="14"/>
      <c r="CF55" s="14"/>
      <c r="CG55" s="14"/>
      <c r="CH55" s="14"/>
      <c r="CI55" s="14"/>
      <c r="CJ55" s="14"/>
      <c r="CK55" s="14"/>
      <c r="CL55" s="14"/>
    </row>
    <row r="56" spans="1:90" ht="30" x14ac:dyDescent="0.25">
      <c r="A56" s="12" t="s">
        <v>5</v>
      </c>
      <c r="B56" s="15" t="s">
        <v>339</v>
      </c>
      <c r="C56" s="15" t="s">
        <v>339</v>
      </c>
      <c r="D56" s="18" t="s">
        <v>284</v>
      </c>
      <c r="E56" s="11" t="s">
        <v>340</v>
      </c>
      <c r="F56" s="11" t="s">
        <v>310</v>
      </c>
      <c r="G56" s="9">
        <v>12869.56</v>
      </c>
      <c r="H56" s="9">
        <v>9008.5</v>
      </c>
      <c r="I56" s="17" t="s">
        <v>210</v>
      </c>
      <c r="J56" s="15"/>
      <c r="K56" s="17" t="s">
        <v>212</v>
      </c>
      <c r="L56" s="15" t="s">
        <v>205</v>
      </c>
      <c r="M56" s="15" t="s">
        <v>311</v>
      </c>
      <c r="N56" s="15"/>
      <c r="O56" s="17">
        <v>42985</v>
      </c>
      <c r="P56" s="9">
        <f>Tableau_Lancer_la_requête_à_partir_de_Excel_Files[[#This Row],[Aide Massif Obtenue]]+Tableau_Lancer_la_requête_à_partir_de_Excel_Files[[#This Row],[Autre Public2]]</f>
        <v>8135</v>
      </c>
      <c r="Q56" s="13">
        <f>(Tableau_Lancer_la_requête_à_partir_de_Excel_Files[[#This Row],[Autre Public2]]+Tableau_Lancer_la_requête_à_partir_de_Excel_Files[[#This Row],[Aide Massif Obtenue]])/Tableau_Lancer_la_requête_à_partir_de_Excel_Files[[#This Row],[Coût total déposé]]</f>
        <v>0.63211174274800386</v>
      </c>
      <c r="R5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8135</v>
      </c>
      <c r="S56" s="21">
        <f>Tableau_Lancer_la_requête_à_partir_de_Excel_Files[[#This Row],[Aide Massif Obtenue]]/Tableau_Lancer_la_requête_à_partir_de_Excel_Files[[#This Row],[Coût total déposé]]</f>
        <v>0.63211174274800386</v>
      </c>
      <c r="T56" s="9">
        <f>Tableau_Lancer_la_requête_à_partir_de_Excel_Files[[#This Row],[Aide Publique Obtenue]]-Tableau_Lancer_la_requête_à_partir_de_Excel_Files[[#This Row],[Aide Publique demandée]]</f>
        <v>-873.5</v>
      </c>
      <c r="U56" s="9">
        <f>Tableau_Lancer_la_requête_à_partir_de_Excel_Files[[#This Row],[FNADT_FN2]]+Tableau_Lancer_la_requête_à_partir_de_Excel_Files[[#This Row],[AgricultureFN2]]</f>
        <v>8135</v>
      </c>
      <c r="V56" s="9">
        <v>8135</v>
      </c>
      <c r="W56" s="9"/>
      <c r="X56"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6" s="9"/>
      <c r="Z56" s="9"/>
      <c r="AA56" s="9"/>
      <c r="AB56" s="9"/>
      <c r="AC5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6" s="9"/>
      <c r="AE56" s="9"/>
      <c r="AF56" s="9"/>
      <c r="AG56" s="9"/>
      <c r="AH56" s="9"/>
      <c r="AI56" s="9"/>
      <c r="AJ56" s="9"/>
      <c r="AK56" s="9"/>
      <c r="AL56" s="9"/>
      <c r="AM56" s="9"/>
      <c r="AN56" s="9"/>
      <c r="AO56" s="9"/>
      <c r="AP56" s="9"/>
      <c r="AQ56" s="9"/>
      <c r="AR56" s="9"/>
      <c r="AS56" s="9"/>
      <c r="AT56" s="9"/>
      <c r="AU56" s="9"/>
      <c r="AV56" s="9"/>
      <c r="AW56" s="9"/>
      <c r="AX56" s="9"/>
      <c r="AY56" s="9"/>
      <c r="AZ56" s="9">
        <v>0</v>
      </c>
      <c r="BA56" s="9">
        <v>0</v>
      </c>
      <c r="BB56" s="18">
        <v>43101</v>
      </c>
      <c r="BC56" s="18" t="s">
        <v>619</v>
      </c>
      <c r="BD56" s="9"/>
      <c r="BQ56" s="14"/>
      <c r="BR56" s="14"/>
      <c r="BS56" s="14"/>
      <c r="BT56" s="14"/>
      <c r="BU56" s="14"/>
      <c r="BV56" s="14"/>
      <c r="BW56" s="14"/>
      <c r="BX56" s="14"/>
      <c r="BY56" s="14"/>
      <c r="BZ56" s="14"/>
      <c r="CA56" s="14"/>
      <c r="CB56" s="14"/>
      <c r="CC56" s="14"/>
      <c r="CD56" s="14"/>
      <c r="CE56" s="14"/>
      <c r="CF56" s="14"/>
      <c r="CG56" s="14"/>
      <c r="CH56" s="14"/>
      <c r="CI56" s="14"/>
      <c r="CJ56" s="14"/>
      <c r="CK56" s="14"/>
      <c r="CL56" s="14"/>
    </row>
    <row r="57" spans="1:90" ht="30" x14ac:dyDescent="0.25">
      <c r="A57" s="12" t="s">
        <v>5</v>
      </c>
      <c r="B57" s="15" t="s">
        <v>341</v>
      </c>
      <c r="C57" s="15" t="s">
        <v>341</v>
      </c>
      <c r="D57" s="18" t="s">
        <v>284</v>
      </c>
      <c r="E57" s="11" t="s">
        <v>233</v>
      </c>
      <c r="F57" s="11" t="s">
        <v>310</v>
      </c>
      <c r="G57" s="9">
        <v>26473.32</v>
      </c>
      <c r="H57" s="9">
        <v>18531.34</v>
      </c>
      <c r="I57" s="17" t="s">
        <v>210</v>
      </c>
      <c r="J57" s="15"/>
      <c r="K57" s="17" t="s">
        <v>212</v>
      </c>
      <c r="L57" s="15" t="s">
        <v>205</v>
      </c>
      <c r="M57" s="15" t="s">
        <v>220</v>
      </c>
      <c r="N57" s="15"/>
      <c r="O57" s="17">
        <v>42985</v>
      </c>
      <c r="P57" s="9">
        <f>Tableau_Lancer_la_requête_à_partir_de_Excel_Files[[#This Row],[Aide Massif Obtenue]]+Tableau_Lancer_la_requête_à_partir_de_Excel_Files[[#This Row],[Autre Public2]]</f>
        <v>18491</v>
      </c>
      <c r="Q57" s="13">
        <f>(Tableau_Lancer_la_requête_à_partir_de_Excel_Files[[#This Row],[Autre Public2]]+Tableau_Lancer_la_requête_à_partir_de_Excel_Files[[#This Row],[Aide Massif Obtenue]])/Tableau_Lancer_la_requête_à_partir_de_Excel_Files[[#This Row],[Coût total déposé]]</f>
        <v>0.69847680608250118</v>
      </c>
      <c r="R5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18491</v>
      </c>
      <c r="S57" s="21">
        <f>Tableau_Lancer_la_requête_à_partir_de_Excel_Files[[#This Row],[Aide Massif Obtenue]]/Tableau_Lancer_la_requête_à_partir_de_Excel_Files[[#This Row],[Coût total déposé]]</f>
        <v>0.69847680608250118</v>
      </c>
      <c r="T57" s="9">
        <f>Tableau_Lancer_la_requête_à_partir_de_Excel_Files[[#This Row],[Aide Publique Obtenue]]-Tableau_Lancer_la_requête_à_partir_de_Excel_Files[[#This Row],[Aide Publique demandée]]</f>
        <v>-40.340000000000146</v>
      </c>
      <c r="U57" s="9">
        <f>Tableau_Lancer_la_requête_à_partir_de_Excel_Files[[#This Row],[FNADT_FN2]]+Tableau_Lancer_la_requête_à_partir_de_Excel_Files[[#This Row],[AgricultureFN2]]</f>
        <v>10020</v>
      </c>
      <c r="V57" s="9">
        <v>10020</v>
      </c>
      <c r="W57" s="9"/>
      <c r="X57" s="9">
        <f>Tableau_Lancer_la_requête_à_partir_de_Excel_Files[[#This Row],[ALPC_FN2]]+Tableau_Lancer_la_requête_à_partir_de_Excel_Files[[#This Row],[AURA_FN2]]+Tableau_Lancer_la_requête_à_partir_de_Excel_Files[[#This Row],[BFC_FN2]]+Tableau_Lancer_la_requête_à_partir_de_Excel_Files[[#This Row],[LRMP_FN2]]</f>
        <v>8471</v>
      </c>
      <c r="Y57" s="9"/>
      <c r="Z57" s="9"/>
      <c r="AA57" s="9"/>
      <c r="AB57" s="9">
        <v>8471</v>
      </c>
      <c r="AC5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7" s="9"/>
      <c r="AE57" s="9"/>
      <c r="AF57" s="9"/>
      <c r="AG57" s="9"/>
      <c r="AH57" s="9"/>
      <c r="AI57" s="9"/>
      <c r="AJ57" s="9"/>
      <c r="AK57" s="9"/>
      <c r="AL57" s="9"/>
      <c r="AM57" s="9"/>
      <c r="AN57" s="9"/>
      <c r="AO57" s="9"/>
      <c r="AP57" s="9"/>
      <c r="AQ57" s="9"/>
      <c r="AR57" s="9"/>
      <c r="AS57" s="9"/>
      <c r="AT57" s="9"/>
      <c r="AU57" s="9"/>
      <c r="AV57" s="9"/>
      <c r="AW57" s="9"/>
      <c r="AX57" s="9"/>
      <c r="AY57" s="9"/>
      <c r="AZ57" s="9">
        <v>0</v>
      </c>
      <c r="BA57" s="9">
        <v>0</v>
      </c>
      <c r="BB57" s="18">
        <v>43101</v>
      </c>
      <c r="BC57" s="18" t="s">
        <v>619</v>
      </c>
      <c r="BD57" s="9"/>
      <c r="BQ57" s="14"/>
      <c r="BR57" s="14"/>
      <c r="BS57" s="14"/>
      <c r="BT57" s="14"/>
      <c r="BU57" s="14"/>
      <c r="BV57" s="14"/>
      <c r="BW57" s="14"/>
      <c r="BX57" s="14"/>
      <c r="BY57" s="14"/>
      <c r="BZ57" s="14"/>
      <c r="CA57" s="14"/>
      <c r="CB57" s="14"/>
      <c r="CC57" s="14"/>
      <c r="CD57" s="14"/>
      <c r="CE57" s="14"/>
      <c r="CF57" s="14"/>
      <c r="CG57" s="14"/>
      <c r="CH57" s="14"/>
      <c r="CI57" s="14"/>
      <c r="CJ57" s="14"/>
      <c r="CK57" s="14"/>
      <c r="CL57" s="14"/>
    </row>
    <row r="58" spans="1:90" ht="30" x14ac:dyDescent="0.25">
      <c r="A58" s="12" t="s">
        <v>5</v>
      </c>
      <c r="B58" s="15" t="s">
        <v>342</v>
      </c>
      <c r="C58" s="15" t="s">
        <v>342</v>
      </c>
      <c r="D58" s="18" t="s">
        <v>284</v>
      </c>
      <c r="E58" s="11" t="s">
        <v>343</v>
      </c>
      <c r="F58" s="11" t="s">
        <v>310</v>
      </c>
      <c r="G58" s="9">
        <v>36463.58</v>
      </c>
      <c r="H58" s="9">
        <v>25524.5</v>
      </c>
      <c r="I58" s="17" t="s">
        <v>210</v>
      </c>
      <c r="J58" s="15"/>
      <c r="K58" s="17" t="s">
        <v>212</v>
      </c>
      <c r="L58" s="15" t="s">
        <v>205</v>
      </c>
      <c r="M58" s="15" t="s">
        <v>206</v>
      </c>
      <c r="N58" s="15"/>
      <c r="O58" s="17">
        <v>42985</v>
      </c>
      <c r="P58" s="9">
        <f>Tableau_Lancer_la_requête_à_partir_de_Excel_Files[[#This Row],[Aide Massif Obtenue]]+Tableau_Lancer_la_requête_à_partir_de_Excel_Files[[#This Row],[Autre Public2]]</f>
        <v>25263</v>
      </c>
      <c r="Q58" s="13">
        <f>(Tableau_Lancer_la_requête_à_partir_de_Excel_Files[[#This Row],[Autre Public2]]+Tableau_Lancer_la_requête_à_partir_de_Excel_Files[[#This Row],[Aide Massif Obtenue]])/Tableau_Lancer_la_requête_à_partir_de_Excel_Files[[#This Row],[Coût total déposé]]</f>
        <v>0.69282829606966734</v>
      </c>
      <c r="R5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25263</v>
      </c>
      <c r="S58" s="21">
        <f>Tableau_Lancer_la_requête_à_partir_de_Excel_Files[[#This Row],[Aide Massif Obtenue]]/Tableau_Lancer_la_requête_à_partir_de_Excel_Files[[#This Row],[Coût total déposé]]</f>
        <v>0.69282829606966734</v>
      </c>
      <c r="T58" s="9">
        <f>Tableau_Lancer_la_requête_à_partir_de_Excel_Files[[#This Row],[Aide Publique Obtenue]]-Tableau_Lancer_la_requête_à_partir_de_Excel_Files[[#This Row],[Aide Publique demandée]]</f>
        <v>-261.5</v>
      </c>
      <c r="U58" s="9">
        <f>Tableau_Lancer_la_requête_à_partir_de_Excel_Files[[#This Row],[FNADT_FN2]]+Tableau_Lancer_la_requête_à_partir_de_Excel_Files[[#This Row],[AgricultureFN2]]</f>
        <v>25263</v>
      </c>
      <c r="V58" s="9">
        <v>25263</v>
      </c>
      <c r="W58" s="9"/>
      <c r="X58"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8" s="9"/>
      <c r="Z58" s="9"/>
      <c r="AA58" s="9"/>
      <c r="AB58" s="9"/>
      <c r="AC5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8" s="9"/>
      <c r="AE58" s="9"/>
      <c r="AF58" s="9"/>
      <c r="AG58" s="9"/>
      <c r="AH58" s="9"/>
      <c r="AI58" s="9"/>
      <c r="AJ58" s="9"/>
      <c r="AK58" s="9"/>
      <c r="AL58" s="9"/>
      <c r="AM58" s="9"/>
      <c r="AN58" s="9"/>
      <c r="AO58" s="9"/>
      <c r="AP58" s="9"/>
      <c r="AQ58" s="9"/>
      <c r="AR58" s="9"/>
      <c r="AS58" s="9"/>
      <c r="AT58" s="9"/>
      <c r="AU58" s="9"/>
      <c r="AV58" s="9"/>
      <c r="AW58" s="9"/>
      <c r="AX58" s="9"/>
      <c r="AY58" s="9"/>
      <c r="AZ58" s="9">
        <v>0</v>
      </c>
      <c r="BA58" s="9">
        <v>0</v>
      </c>
      <c r="BB58" s="18">
        <v>43101</v>
      </c>
      <c r="BC58" s="18" t="s">
        <v>619</v>
      </c>
      <c r="BD58" s="9"/>
      <c r="BQ58" s="14"/>
      <c r="BR58" s="14"/>
      <c r="BS58" s="14"/>
      <c r="BT58" s="14"/>
      <c r="BU58" s="14"/>
      <c r="BV58" s="14"/>
      <c r="BW58" s="14"/>
      <c r="BX58" s="14"/>
      <c r="BY58" s="14"/>
      <c r="BZ58" s="14"/>
      <c r="CA58" s="14"/>
      <c r="CB58" s="14"/>
      <c r="CC58" s="14"/>
      <c r="CD58" s="14"/>
      <c r="CE58" s="14"/>
      <c r="CF58" s="14"/>
      <c r="CG58" s="14"/>
      <c r="CH58" s="14"/>
      <c r="CI58" s="14"/>
      <c r="CJ58" s="14"/>
      <c r="CK58" s="14"/>
      <c r="CL58" s="14"/>
    </row>
    <row r="59" spans="1:90" ht="30" x14ac:dyDescent="0.25">
      <c r="A59" s="12" t="s">
        <v>5</v>
      </c>
      <c r="B59" s="15" t="s">
        <v>344</v>
      </c>
      <c r="C59" s="15" t="s">
        <v>344</v>
      </c>
      <c r="D59" s="18" t="s">
        <v>284</v>
      </c>
      <c r="E59" s="11" t="s">
        <v>252</v>
      </c>
      <c r="F59" s="11" t="s">
        <v>310</v>
      </c>
      <c r="G59" s="9">
        <v>13293.169999999998</v>
      </c>
      <c r="H59" s="9">
        <v>9305.2199999999993</v>
      </c>
      <c r="I59" s="17" t="s">
        <v>210</v>
      </c>
      <c r="J59" s="15"/>
      <c r="K59" s="17" t="s">
        <v>212</v>
      </c>
      <c r="L59" s="15" t="s">
        <v>205</v>
      </c>
      <c r="M59" s="15" t="s">
        <v>206</v>
      </c>
      <c r="N59" s="15" t="s">
        <v>345</v>
      </c>
      <c r="O59" s="17">
        <v>42985</v>
      </c>
      <c r="P59" s="9">
        <f>Tableau_Lancer_la_requête_à_partir_de_Excel_Files[[#This Row],[Aide Massif Obtenue]]+Tableau_Lancer_la_requête_à_partir_de_Excel_Files[[#This Row],[Autre Public2]]</f>
        <v>9305</v>
      </c>
      <c r="Q59" s="13">
        <f>(Tableau_Lancer_la_requête_à_partir_de_Excel_Files[[#This Row],[Autre Public2]]+Tableau_Lancer_la_requête_à_partir_de_Excel_Files[[#This Row],[Aide Massif Obtenue]])/Tableau_Lancer_la_requête_à_partir_de_Excel_Files[[#This Row],[Coût total déposé]]</f>
        <v>0.69998352537430886</v>
      </c>
      <c r="R5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9305</v>
      </c>
      <c r="S59" s="21">
        <f>Tableau_Lancer_la_requête_à_partir_de_Excel_Files[[#This Row],[Aide Massif Obtenue]]/Tableau_Lancer_la_requête_à_partir_de_Excel_Files[[#This Row],[Coût total déposé]]</f>
        <v>0.69998352537430886</v>
      </c>
      <c r="T59" s="9">
        <f>Tableau_Lancer_la_requête_à_partir_de_Excel_Files[[#This Row],[Aide Publique Obtenue]]-Tableau_Lancer_la_requête_à_partir_de_Excel_Files[[#This Row],[Aide Publique demandée]]</f>
        <v>-0.21999999999934516</v>
      </c>
      <c r="U59" s="9">
        <f>Tableau_Lancer_la_requête_à_partir_de_Excel_Files[[#This Row],[FNADT_FN2]]+Tableau_Lancer_la_requête_à_partir_de_Excel_Files[[#This Row],[AgricultureFN2]]</f>
        <v>9305</v>
      </c>
      <c r="V59" s="9">
        <v>9305</v>
      </c>
      <c r="W59" s="9"/>
      <c r="X5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59" s="9"/>
      <c r="Z59" s="9"/>
      <c r="AA59" s="9"/>
      <c r="AB59" s="9"/>
      <c r="AC5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59" s="9"/>
      <c r="AE59" s="9"/>
      <c r="AF59" s="9"/>
      <c r="AG59" s="9"/>
      <c r="AH59" s="9"/>
      <c r="AI59" s="9"/>
      <c r="AJ59" s="9"/>
      <c r="AK59" s="9"/>
      <c r="AL59" s="9"/>
      <c r="AM59" s="9"/>
      <c r="AN59" s="9"/>
      <c r="AO59" s="9"/>
      <c r="AP59" s="9"/>
      <c r="AQ59" s="9"/>
      <c r="AR59" s="9"/>
      <c r="AS59" s="9"/>
      <c r="AT59" s="9"/>
      <c r="AU59" s="9"/>
      <c r="AV59" s="9"/>
      <c r="AW59" s="9"/>
      <c r="AX59" s="9"/>
      <c r="AY59" s="9"/>
      <c r="AZ59" s="9">
        <v>0</v>
      </c>
      <c r="BA59" s="9">
        <v>0</v>
      </c>
      <c r="BB59" s="18">
        <v>43101</v>
      </c>
      <c r="BC59" s="18" t="s">
        <v>619</v>
      </c>
      <c r="BD59" s="9"/>
      <c r="BQ59" s="14"/>
      <c r="BR59" s="14"/>
      <c r="BS59" s="14"/>
      <c r="BT59" s="14"/>
      <c r="BU59" s="14"/>
      <c r="BV59" s="14"/>
      <c r="BW59" s="14"/>
      <c r="BX59" s="14"/>
      <c r="BY59" s="14"/>
      <c r="BZ59" s="14"/>
      <c r="CA59" s="14"/>
      <c r="CB59" s="14"/>
      <c r="CC59" s="14"/>
      <c r="CD59" s="14"/>
      <c r="CE59" s="14"/>
      <c r="CF59" s="14"/>
      <c r="CG59" s="14"/>
      <c r="CH59" s="14"/>
      <c r="CI59" s="14"/>
      <c r="CJ59" s="14"/>
      <c r="CK59" s="14"/>
      <c r="CL59" s="14"/>
    </row>
    <row r="60" spans="1:90" ht="30" x14ac:dyDescent="0.25">
      <c r="A60" s="12" t="s">
        <v>5</v>
      </c>
      <c r="B60" s="15" t="s">
        <v>346</v>
      </c>
      <c r="C60" s="15" t="s">
        <v>346</v>
      </c>
      <c r="D60" s="18" t="s">
        <v>284</v>
      </c>
      <c r="E60" s="11" t="s">
        <v>276</v>
      </c>
      <c r="F60" s="11" t="s">
        <v>310</v>
      </c>
      <c r="G60" s="9">
        <v>11245.23</v>
      </c>
      <c r="H60" s="9">
        <v>7871.66</v>
      </c>
      <c r="I60" s="17" t="s">
        <v>210</v>
      </c>
      <c r="J60" s="15"/>
      <c r="K60" s="17" t="s">
        <v>212</v>
      </c>
      <c r="L60" s="15" t="s">
        <v>205</v>
      </c>
      <c r="M60" s="15" t="s">
        <v>220</v>
      </c>
      <c r="N60" s="15" t="s">
        <v>347</v>
      </c>
      <c r="O60" s="17">
        <v>42985</v>
      </c>
      <c r="P60" s="9">
        <f>Tableau_Lancer_la_requête_à_partir_de_Excel_Files[[#This Row],[Aide Massif Obtenue]]+Tableau_Lancer_la_requête_à_partir_de_Excel_Files[[#This Row],[Autre Public2]]</f>
        <v>6418</v>
      </c>
      <c r="Q60" s="13">
        <f>(Tableau_Lancer_la_requête_à_partir_de_Excel_Files[[#This Row],[Autre Public2]]+Tableau_Lancer_la_requête_à_partir_de_Excel_Files[[#This Row],[Aide Massif Obtenue]])/Tableau_Lancer_la_requête_à_partir_de_Excel_Files[[#This Row],[Coût total déposé]]</f>
        <v>0.57073087878149231</v>
      </c>
      <c r="R6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6418</v>
      </c>
      <c r="S60" s="21">
        <f>Tableau_Lancer_la_requête_à_partir_de_Excel_Files[[#This Row],[Aide Massif Obtenue]]/Tableau_Lancer_la_requête_à_partir_de_Excel_Files[[#This Row],[Coût total déposé]]</f>
        <v>0.57073087878149231</v>
      </c>
      <c r="T60" s="9">
        <f>Tableau_Lancer_la_requête_à_partir_de_Excel_Files[[#This Row],[Aide Publique Obtenue]]-Tableau_Lancer_la_requête_à_partir_de_Excel_Files[[#This Row],[Aide Publique demandée]]</f>
        <v>-1453.6599999999999</v>
      </c>
      <c r="U60" s="9">
        <f>Tableau_Lancer_la_requête_à_partir_de_Excel_Files[[#This Row],[FNADT_FN2]]+Tableau_Lancer_la_requête_à_partir_de_Excel_Files[[#This Row],[AgricultureFN2]]</f>
        <v>2483</v>
      </c>
      <c r="V60" s="9">
        <v>2483</v>
      </c>
      <c r="W60" s="9"/>
      <c r="X60" s="9">
        <f>Tableau_Lancer_la_requête_à_partir_de_Excel_Files[[#This Row],[ALPC_FN2]]+Tableau_Lancer_la_requête_à_partir_de_Excel_Files[[#This Row],[AURA_FN2]]+Tableau_Lancer_la_requête_à_partir_de_Excel_Files[[#This Row],[BFC_FN2]]+Tableau_Lancer_la_requête_à_partir_de_Excel_Files[[#This Row],[LRMP_FN2]]</f>
        <v>3935</v>
      </c>
      <c r="Y60" s="9"/>
      <c r="Z60" s="9"/>
      <c r="AA60" s="9"/>
      <c r="AB60" s="9">
        <v>3935</v>
      </c>
      <c r="AC6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0" s="9"/>
      <c r="AE60" s="9"/>
      <c r="AF60" s="9"/>
      <c r="AG60" s="9"/>
      <c r="AH60" s="9"/>
      <c r="AI60" s="9"/>
      <c r="AJ60" s="9"/>
      <c r="AK60" s="9"/>
      <c r="AL60" s="9"/>
      <c r="AM60" s="9"/>
      <c r="AN60" s="9"/>
      <c r="AO60" s="9"/>
      <c r="AP60" s="9"/>
      <c r="AQ60" s="9"/>
      <c r="AR60" s="9"/>
      <c r="AS60" s="9"/>
      <c r="AT60" s="9"/>
      <c r="AU60" s="9"/>
      <c r="AV60" s="9"/>
      <c r="AW60" s="9"/>
      <c r="AX60" s="9"/>
      <c r="AY60" s="9"/>
      <c r="AZ60" s="9">
        <v>0</v>
      </c>
      <c r="BA60" s="9">
        <v>0</v>
      </c>
      <c r="BB60" s="18">
        <v>43101</v>
      </c>
      <c r="BC60" s="18" t="s">
        <v>619</v>
      </c>
      <c r="BD60" s="9"/>
      <c r="BQ60" s="14"/>
      <c r="BR60" s="14"/>
      <c r="BS60" s="14"/>
      <c r="BT60" s="14"/>
      <c r="BU60" s="14"/>
      <c r="BV60" s="14"/>
      <c r="BW60" s="14"/>
      <c r="BX60" s="14"/>
      <c r="BY60" s="14"/>
      <c r="BZ60" s="14"/>
      <c r="CA60" s="14"/>
      <c r="CB60" s="14"/>
      <c r="CC60" s="14"/>
      <c r="CD60" s="14"/>
      <c r="CE60" s="14"/>
      <c r="CF60" s="14"/>
      <c r="CG60" s="14"/>
      <c r="CH60" s="14"/>
      <c r="CI60" s="14"/>
      <c r="CJ60" s="14"/>
      <c r="CK60" s="14"/>
      <c r="CL60" s="14"/>
    </row>
    <row r="61" spans="1:90" ht="30" x14ac:dyDescent="0.25">
      <c r="A61" s="12" t="s">
        <v>5</v>
      </c>
      <c r="B61" s="15" t="s">
        <v>348</v>
      </c>
      <c r="C61" s="15" t="s">
        <v>348</v>
      </c>
      <c r="D61" s="18" t="s">
        <v>284</v>
      </c>
      <c r="E61" s="11" t="s">
        <v>349</v>
      </c>
      <c r="F61" s="11" t="s">
        <v>310</v>
      </c>
      <c r="G61" s="9">
        <v>23844.98</v>
      </c>
      <c r="H61" s="9">
        <v>16691.48</v>
      </c>
      <c r="I61" s="17" t="s">
        <v>210</v>
      </c>
      <c r="J61" s="15"/>
      <c r="K61" s="17" t="s">
        <v>212</v>
      </c>
      <c r="L61" s="15" t="s">
        <v>205</v>
      </c>
      <c r="M61" s="15" t="s">
        <v>221</v>
      </c>
      <c r="N61" s="15" t="s">
        <v>350</v>
      </c>
      <c r="O61" s="17">
        <v>42985</v>
      </c>
      <c r="P61" s="9">
        <f>Tableau_Lancer_la_requête_à_partir_de_Excel_Files[[#This Row],[Aide Massif Obtenue]]+Tableau_Lancer_la_requête_à_partir_de_Excel_Files[[#This Row],[Autre Public2]]</f>
        <v>16691.5</v>
      </c>
      <c r="Q61" s="13">
        <f>(Tableau_Lancer_la_requête_à_partir_de_Excel_Files[[#This Row],[Autre Public2]]+Tableau_Lancer_la_requête_à_partir_de_Excel_Files[[#This Row],[Aide Massif Obtenue]])/Tableau_Lancer_la_requête_à_partir_de_Excel_Files[[#This Row],[Coût total déposé]]</f>
        <v>0.70000058712567592</v>
      </c>
      <c r="R6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16691.5</v>
      </c>
      <c r="S61" s="21">
        <f>Tableau_Lancer_la_requête_à_partir_de_Excel_Files[[#This Row],[Aide Massif Obtenue]]/Tableau_Lancer_la_requête_à_partir_de_Excel_Files[[#This Row],[Coût total déposé]]</f>
        <v>0.70000058712567592</v>
      </c>
      <c r="T61" s="9">
        <f>Tableau_Lancer_la_requête_à_partir_de_Excel_Files[[#This Row],[Aide Publique Obtenue]]-Tableau_Lancer_la_requête_à_partir_de_Excel_Files[[#This Row],[Aide Publique demandée]]</f>
        <v>2.0000000000436557E-2</v>
      </c>
      <c r="U61" s="9">
        <f>Tableau_Lancer_la_requête_à_partir_de_Excel_Files[[#This Row],[FNADT_FN2]]+Tableau_Lancer_la_requête_à_partir_de_Excel_Files[[#This Row],[AgricultureFN2]]</f>
        <v>14307</v>
      </c>
      <c r="V61" s="9">
        <v>14307</v>
      </c>
      <c r="W61" s="9"/>
      <c r="X61"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61" s="9"/>
      <c r="Z61" s="9"/>
      <c r="AA61" s="9"/>
      <c r="AB61" s="9"/>
      <c r="AC6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2384.5</v>
      </c>
      <c r="AD61" s="9"/>
      <c r="AE61" s="9"/>
      <c r="AF61" s="9"/>
      <c r="AG61" s="9"/>
      <c r="AH61" s="9"/>
      <c r="AI61" s="9">
        <v>2384.5</v>
      </c>
      <c r="AJ61" s="9"/>
      <c r="AK61" s="9"/>
      <c r="AL61" s="9"/>
      <c r="AM61" s="9"/>
      <c r="AN61" s="9"/>
      <c r="AO61" s="9"/>
      <c r="AP61" s="9"/>
      <c r="AQ61" s="9"/>
      <c r="AR61" s="9"/>
      <c r="AS61" s="9"/>
      <c r="AT61" s="9"/>
      <c r="AU61" s="9"/>
      <c r="AV61" s="9"/>
      <c r="AW61" s="9"/>
      <c r="AX61" s="9"/>
      <c r="AY61" s="9"/>
      <c r="AZ61" s="9">
        <v>0</v>
      </c>
      <c r="BA61" s="9">
        <v>0</v>
      </c>
      <c r="BB61" s="18">
        <v>43101</v>
      </c>
      <c r="BC61" s="18" t="s">
        <v>619</v>
      </c>
      <c r="BD61" s="9"/>
      <c r="BQ61" s="14"/>
      <c r="BR61" s="14"/>
      <c r="BS61" s="14"/>
      <c r="BT61" s="14"/>
      <c r="BU61" s="14"/>
      <c r="BV61" s="14"/>
      <c r="BW61" s="14"/>
      <c r="BX61" s="14"/>
      <c r="BY61" s="14"/>
      <c r="BZ61" s="14"/>
      <c r="CA61" s="14"/>
      <c r="CB61" s="14"/>
      <c r="CC61" s="14"/>
      <c r="CD61" s="14"/>
      <c r="CE61" s="14"/>
      <c r="CF61" s="14"/>
      <c r="CG61" s="14"/>
      <c r="CH61" s="14"/>
      <c r="CI61" s="14"/>
      <c r="CJ61" s="14"/>
      <c r="CK61" s="14"/>
      <c r="CL61" s="14"/>
    </row>
    <row r="62" spans="1:90" ht="30" x14ac:dyDescent="0.25">
      <c r="A62" s="12" t="s">
        <v>6</v>
      </c>
      <c r="B62" s="15" t="s">
        <v>351</v>
      </c>
      <c r="C62" s="15" t="s">
        <v>393</v>
      </c>
      <c r="D62" s="18" t="s">
        <v>280</v>
      </c>
      <c r="E62" s="11" t="s">
        <v>352</v>
      </c>
      <c r="F62" s="11" t="s">
        <v>353</v>
      </c>
      <c r="G62" s="9">
        <v>61000</v>
      </c>
      <c r="H62" s="9">
        <v>42700</v>
      </c>
      <c r="I62" s="17" t="s">
        <v>210</v>
      </c>
      <c r="J62" s="15">
        <v>24400</v>
      </c>
      <c r="K62" s="17" t="s">
        <v>211</v>
      </c>
      <c r="L62" s="15"/>
      <c r="M62" s="15"/>
      <c r="N62" s="15"/>
      <c r="O62" s="17">
        <v>42872</v>
      </c>
      <c r="P62" s="9">
        <f>Tableau_Lancer_la_requête_à_partir_de_Excel_Files[[#This Row],[Aide Massif Obtenue]]+Tableau_Lancer_la_requête_à_partir_de_Excel_Files[[#This Row],[Autre Public2]]</f>
        <v>38254</v>
      </c>
      <c r="Q62" s="13">
        <f>(Tableau_Lancer_la_requête_à_partir_de_Excel_Files[[#This Row],[Autre Public2]]+Tableau_Lancer_la_requête_à_partir_de_Excel_Files[[#This Row],[Aide Massif Obtenue]])/Tableau_Lancer_la_requête_à_partir_de_Excel_Files[[#This Row],[Coût total déposé]]</f>
        <v>0.6271147540983607</v>
      </c>
      <c r="R6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38254</v>
      </c>
      <c r="S62" s="21">
        <f>Tableau_Lancer_la_requête_à_partir_de_Excel_Files[[#This Row],[Aide Massif Obtenue]]/Tableau_Lancer_la_requête_à_partir_de_Excel_Files[[#This Row],[Coût total déposé]]</f>
        <v>0.6271147540983607</v>
      </c>
      <c r="T62" s="9">
        <f>Tableau_Lancer_la_requête_à_partir_de_Excel_Files[[#This Row],[Aide Publique Obtenue]]-Tableau_Lancer_la_requête_à_partir_de_Excel_Files[[#This Row],[Aide Publique demandée]]</f>
        <v>-4446</v>
      </c>
      <c r="U62" s="9">
        <f>Tableau_Lancer_la_requête_à_partir_de_Excel_Files[[#This Row],[FNADT_FN2]]+Tableau_Lancer_la_requête_à_partir_de_Excel_Files[[#This Row],[AgricultureFN2]]</f>
        <v>0</v>
      </c>
      <c r="V62" s="9"/>
      <c r="W62" s="9"/>
      <c r="X62" s="9">
        <f>Tableau_Lancer_la_requête_à_partir_de_Excel_Files[[#This Row],[ALPC_FN2]]+Tableau_Lancer_la_requête_à_partir_de_Excel_Files[[#This Row],[AURA_FN2]]+Tableau_Lancer_la_requête_à_partir_de_Excel_Files[[#This Row],[BFC_FN2]]+Tableau_Lancer_la_requête_à_partir_de_Excel_Files[[#This Row],[LRMP_FN2]]</f>
        <v>13854</v>
      </c>
      <c r="Y62" s="9"/>
      <c r="Z62" s="9"/>
      <c r="AA62" s="9"/>
      <c r="AB62" s="9">
        <v>13854</v>
      </c>
      <c r="AC6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2" s="9"/>
      <c r="AE62" s="9"/>
      <c r="AF62" s="9"/>
      <c r="AG62" s="9"/>
      <c r="AH62" s="9"/>
      <c r="AI62" s="9"/>
      <c r="AJ62" s="9"/>
      <c r="AK62" s="9"/>
      <c r="AL62" s="9"/>
      <c r="AM62" s="9"/>
      <c r="AN62" s="9"/>
      <c r="AO62" s="9"/>
      <c r="AP62" s="9"/>
      <c r="AQ62" s="9"/>
      <c r="AR62" s="9"/>
      <c r="AS62" s="9"/>
      <c r="AT62" s="9"/>
      <c r="AU62" s="9"/>
      <c r="AV62" s="9"/>
      <c r="AW62" s="9"/>
      <c r="AX62" s="9"/>
      <c r="AY62" s="9"/>
      <c r="AZ62" s="9">
        <v>0</v>
      </c>
      <c r="BA62" s="9">
        <v>24400</v>
      </c>
      <c r="BB62" s="18">
        <v>42856</v>
      </c>
      <c r="BC62" s="18" t="s">
        <v>619</v>
      </c>
      <c r="BD62" s="9"/>
      <c r="BQ62" s="14"/>
      <c r="BR62" s="14"/>
      <c r="BS62" s="14"/>
      <c r="BT62" s="14"/>
      <c r="BU62" s="14"/>
      <c r="BV62" s="14"/>
      <c r="BW62" s="14"/>
      <c r="BX62" s="14"/>
      <c r="BY62" s="14"/>
      <c r="BZ62" s="14"/>
      <c r="CA62" s="14"/>
      <c r="CB62" s="14"/>
      <c r="CC62" s="14"/>
      <c r="CD62" s="14"/>
      <c r="CE62" s="14"/>
      <c r="CF62" s="14"/>
      <c r="CG62" s="14"/>
      <c r="CH62" s="14"/>
      <c r="CI62" s="14"/>
      <c r="CJ62" s="14"/>
      <c r="CK62" s="14"/>
      <c r="CL62" s="14"/>
    </row>
    <row r="63" spans="1:90" x14ac:dyDescent="0.25">
      <c r="A63" s="12" t="s">
        <v>5</v>
      </c>
      <c r="B63" s="15" t="s">
        <v>394</v>
      </c>
      <c r="C63" s="15" t="s">
        <v>394</v>
      </c>
      <c r="D63" s="18" t="s">
        <v>284</v>
      </c>
      <c r="E63" s="11" t="s">
        <v>354</v>
      </c>
      <c r="F63" s="11" t="s">
        <v>355</v>
      </c>
      <c r="G63" s="9">
        <v>74061</v>
      </c>
      <c r="H63" s="9">
        <v>51842.27</v>
      </c>
      <c r="I63" s="24">
        <v>0.7</v>
      </c>
      <c r="J63" s="15">
        <v>51842.7</v>
      </c>
      <c r="K63" s="17" t="s">
        <v>210</v>
      </c>
      <c r="L63" s="15" t="s">
        <v>395</v>
      </c>
      <c r="M63" s="15" t="s">
        <v>221</v>
      </c>
      <c r="N63" s="15" t="s">
        <v>396</v>
      </c>
      <c r="O63" s="17">
        <v>42954</v>
      </c>
      <c r="P63" s="9">
        <f>Tableau_Lancer_la_requête_à_partir_de_Excel_Files[[#This Row],[Aide Massif Obtenue]]+Tableau_Lancer_la_requête_à_partir_de_Excel_Files[[#This Row],[Autre Public2]]</f>
        <v>45841.93</v>
      </c>
      <c r="Q63" s="13">
        <f>(Tableau_Lancer_la_requête_à_partir_de_Excel_Files[[#This Row],[Autre Public2]]+Tableau_Lancer_la_requête_à_partir_de_Excel_Files[[#This Row],[Aide Massif Obtenue]])/Tableau_Lancer_la_requête_à_partir_de_Excel_Files[[#This Row],[Coût total déposé]]</f>
        <v>0.61897530414118096</v>
      </c>
      <c r="R6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45841.93</v>
      </c>
      <c r="S63" s="21">
        <f>Tableau_Lancer_la_requête_à_partir_de_Excel_Files[[#This Row],[Aide Massif Obtenue]]/Tableau_Lancer_la_requête_à_partir_de_Excel_Files[[#This Row],[Coût total déposé]]</f>
        <v>0.61897530414118096</v>
      </c>
      <c r="T63" s="9">
        <f>Tableau_Lancer_la_requête_à_partir_de_Excel_Files[[#This Row],[Aide Publique Obtenue]]-Tableau_Lancer_la_requête_à_partir_de_Excel_Files[[#This Row],[Aide Publique demandée]]</f>
        <v>-6000.3399999999965</v>
      </c>
      <c r="U63" s="9">
        <f>Tableau_Lancer_la_requête_à_partir_de_Excel_Files[[#This Row],[FNADT_FN2]]+Tableau_Lancer_la_requête_à_partir_de_Excel_Files[[#This Row],[AgricultureFN2]]</f>
        <v>30089.93</v>
      </c>
      <c r="V63" s="9">
        <v>30089.93</v>
      </c>
      <c r="W63" s="9"/>
      <c r="X63" s="9">
        <f>Tableau_Lancer_la_requête_à_partir_de_Excel_Files[[#This Row],[ALPC_FN2]]+Tableau_Lancer_la_requête_à_partir_de_Excel_Files[[#This Row],[AURA_FN2]]+Tableau_Lancer_la_requête_à_partir_de_Excel_Files[[#This Row],[BFC_FN2]]+Tableau_Lancer_la_requête_à_partir_de_Excel_Files[[#This Row],[LRMP_FN2]]</f>
        <v>15752</v>
      </c>
      <c r="Y63" s="9">
        <v>15752</v>
      </c>
      <c r="Z63" s="9"/>
      <c r="AA63" s="9"/>
      <c r="AB63" s="9"/>
      <c r="AC6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3" s="9"/>
      <c r="AE63" s="9"/>
      <c r="AF63" s="9"/>
      <c r="AG63" s="9"/>
      <c r="AH63" s="9"/>
      <c r="AI63" s="9"/>
      <c r="AJ63" s="9"/>
      <c r="AK63" s="9"/>
      <c r="AL63" s="9"/>
      <c r="AM63" s="9"/>
      <c r="AN63" s="9"/>
      <c r="AO63" s="9"/>
      <c r="AP63" s="9"/>
      <c r="AQ63" s="9"/>
      <c r="AR63" s="9"/>
      <c r="AS63" s="9"/>
      <c r="AT63" s="9"/>
      <c r="AU63" s="9"/>
      <c r="AV63" s="9"/>
      <c r="AW63" s="9"/>
      <c r="AX63" s="9"/>
      <c r="AY63" s="9"/>
      <c r="AZ63" s="9">
        <v>0</v>
      </c>
      <c r="BA63" s="9">
        <v>0</v>
      </c>
      <c r="BB63" s="18"/>
      <c r="BC63" s="18" t="s">
        <v>619</v>
      </c>
      <c r="BD63" s="9"/>
      <c r="BQ63" s="14"/>
      <c r="BR63" s="14"/>
      <c r="BS63" s="14"/>
      <c r="BT63" s="14"/>
      <c r="BU63" s="14"/>
      <c r="BV63" s="14"/>
      <c r="BW63" s="14"/>
      <c r="BX63" s="14"/>
      <c r="BY63" s="14"/>
      <c r="BZ63" s="14"/>
      <c r="CA63" s="14"/>
      <c r="CB63" s="14"/>
      <c r="CC63" s="14"/>
      <c r="CD63" s="14"/>
      <c r="CE63" s="14"/>
      <c r="CF63" s="14"/>
      <c r="CG63" s="14"/>
      <c r="CH63" s="14"/>
      <c r="CI63" s="14"/>
      <c r="CJ63" s="14"/>
      <c r="CK63" s="14"/>
      <c r="CL63" s="14"/>
    </row>
    <row r="64" spans="1:90" ht="30" x14ac:dyDescent="0.25">
      <c r="A64" s="12" t="s">
        <v>6</v>
      </c>
      <c r="B64" s="15" t="s">
        <v>451</v>
      </c>
      <c r="C64" s="15" t="s">
        <v>554</v>
      </c>
      <c r="D64" s="18" t="s">
        <v>280</v>
      </c>
      <c r="E64" s="11" t="s">
        <v>452</v>
      </c>
      <c r="F64" s="11" t="s">
        <v>453</v>
      </c>
      <c r="G64" s="9">
        <v>234230</v>
      </c>
      <c r="H64" s="9">
        <v>163961</v>
      </c>
      <c r="I64" s="17" t="s">
        <v>210</v>
      </c>
      <c r="J64" s="15">
        <v>93692</v>
      </c>
      <c r="K64" s="17" t="s">
        <v>211</v>
      </c>
      <c r="L64" s="15" t="s">
        <v>205</v>
      </c>
      <c r="M64" s="15" t="s">
        <v>221</v>
      </c>
      <c r="N64" s="15"/>
      <c r="O64" s="17">
        <v>42929</v>
      </c>
      <c r="P64" s="9">
        <f>Tableau_Lancer_la_requête_à_partir_de_Excel_Files[[#This Row],[Aide Massif Obtenue]]+Tableau_Lancer_la_requête_à_partir_de_Excel_Files[[#This Row],[Autre Public2]]</f>
        <v>126730</v>
      </c>
      <c r="Q64" s="13">
        <f>(Tableau_Lancer_la_requête_à_partir_de_Excel_Files[[#This Row],[Autre Public2]]+Tableau_Lancer_la_requête_à_partir_de_Excel_Files[[#This Row],[Aide Massif Obtenue]])/Tableau_Lancer_la_requête_à_partir_de_Excel_Files[[#This Row],[Coût total déposé]]</f>
        <v>0.54104939589292578</v>
      </c>
      <c r="R6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126730</v>
      </c>
      <c r="S64" s="21">
        <f>Tableau_Lancer_la_requête_à_partir_de_Excel_Files[[#This Row],[Aide Massif Obtenue]]/Tableau_Lancer_la_requête_à_partir_de_Excel_Files[[#This Row],[Coût total déposé]]</f>
        <v>0.54104939589292578</v>
      </c>
      <c r="T64" s="9">
        <f>Tableau_Lancer_la_requête_à_partir_de_Excel_Files[[#This Row],[Aide Publique Obtenue]]-Tableau_Lancer_la_requête_à_partir_de_Excel_Files[[#This Row],[Aide Publique demandée]]</f>
        <v>-37231</v>
      </c>
      <c r="U64" s="9">
        <f>Tableau_Lancer_la_requête_à_partir_de_Excel_Files[[#This Row],[FNADT_FN2]]+Tableau_Lancer_la_requête_à_partir_de_Excel_Files[[#This Row],[AgricultureFN2]]</f>
        <v>32250</v>
      </c>
      <c r="V64" s="9">
        <v>32250</v>
      </c>
      <c r="W64" s="9"/>
      <c r="X64" s="9">
        <f>Tableau_Lancer_la_requête_à_partir_de_Excel_Files[[#This Row],[ALPC_FN2]]+Tableau_Lancer_la_requête_à_partir_de_Excel_Files[[#This Row],[AURA_FN2]]+Tableau_Lancer_la_requête_à_partir_de_Excel_Files[[#This Row],[BFC_FN2]]+Tableau_Lancer_la_requête_à_partir_de_Excel_Files[[#This Row],[LRMP_FN2]]</f>
        <v>22606</v>
      </c>
      <c r="Y64" s="9">
        <v>22606</v>
      </c>
      <c r="Z64" s="9"/>
      <c r="AA64" s="9"/>
      <c r="AB64" s="9"/>
      <c r="AC6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4" s="9"/>
      <c r="AE64" s="9"/>
      <c r="AF64" s="9"/>
      <c r="AG64" s="9"/>
      <c r="AH64" s="9"/>
      <c r="AI64" s="9"/>
      <c r="AJ64" s="9"/>
      <c r="AK64" s="9"/>
      <c r="AL64" s="9"/>
      <c r="AM64" s="9"/>
      <c r="AN64" s="9"/>
      <c r="AO64" s="9"/>
      <c r="AP64" s="9"/>
      <c r="AQ64" s="9"/>
      <c r="AR64" s="9"/>
      <c r="AS64" s="9"/>
      <c r="AT64" s="9"/>
      <c r="AU64" s="9"/>
      <c r="AV64" s="9"/>
      <c r="AW64" s="9"/>
      <c r="AX64" s="9"/>
      <c r="AY64" s="9"/>
      <c r="AZ64" s="9">
        <v>0</v>
      </c>
      <c r="BA64" s="9">
        <v>71874</v>
      </c>
      <c r="BB64" s="18">
        <v>42736</v>
      </c>
      <c r="BC64" s="18" t="s">
        <v>619</v>
      </c>
      <c r="BD64" s="9"/>
      <c r="BQ64" s="14"/>
      <c r="BR64" s="14"/>
      <c r="BS64" s="14"/>
      <c r="BT64" s="14"/>
      <c r="BU64" s="14"/>
      <c r="BV64" s="14"/>
      <c r="BW64" s="14"/>
      <c r="BX64" s="14"/>
      <c r="BY64" s="14"/>
      <c r="BZ64" s="14"/>
      <c r="CA64" s="14"/>
      <c r="CB64" s="14"/>
      <c r="CC64" s="14"/>
      <c r="CD64" s="14"/>
      <c r="CE64" s="14"/>
      <c r="CF64" s="14"/>
      <c r="CG64" s="14"/>
      <c r="CH64" s="14"/>
      <c r="CI64" s="14"/>
      <c r="CJ64" s="14"/>
      <c r="CK64" s="14"/>
      <c r="CL64" s="14"/>
    </row>
    <row r="65" spans="1:90" ht="30" x14ac:dyDescent="0.25">
      <c r="A65" s="12" t="s">
        <v>6</v>
      </c>
      <c r="B65" s="15" t="s">
        <v>457</v>
      </c>
      <c r="C65" s="15" t="s">
        <v>454</v>
      </c>
      <c r="D65" s="18" t="s">
        <v>280</v>
      </c>
      <c r="E65" s="11" t="s">
        <v>455</v>
      </c>
      <c r="F65" s="11" t="s">
        <v>456</v>
      </c>
      <c r="G65" s="9">
        <v>63400.58</v>
      </c>
      <c r="H65" s="9"/>
      <c r="I65" s="17" t="s">
        <v>212</v>
      </c>
      <c r="J65" s="15">
        <v>23360.23</v>
      </c>
      <c r="K65" s="17" t="s">
        <v>458</v>
      </c>
      <c r="L65" s="15" t="s">
        <v>205</v>
      </c>
      <c r="M65" s="15"/>
      <c r="N65" s="15"/>
      <c r="O65" s="17">
        <v>42943</v>
      </c>
      <c r="P65" s="9">
        <f>Tableau_Lancer_la_requête_à_partir_de_Excel_Files[[#This Row],[Aide Massif Obtenue]]+Tableau_Lancer_la_requête_à_partir_de_Excel_Files[[#This Row],[Autre Public2]]</f>
        <v>33205</v>
      </c>
      <c r="Q65" s="13">
        <f>(Tableau_Lancer_la_requête_à_partir_de_Excel_Files[[#This Row],[Autre Public2]]+Tableau_Lancer_la_requête_à_partir_de_Excel_Files[[#This Row],[Aide Massif Obtenue]])/Tableau_Lancer_la_requête_à_partir_de_Excel_Files[[#This Row],[Coût total déposé]]</f>
        <v>0.52373337909527007</v>
      </c>
      <c r="R6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33205</v>
      </c>
      <c r="S65" s="16">
        <f>Tableau_Lancer_la_requête_à_partir_de_Excel_Files[[#This Row],[Aide Massif Obtenue]]/Tableau_Lancer_la_requête_à_partir_de_Excel_Files[[#This Row],[Coût total déposé]]</f>
        <v>0.52373337909527007</v>
      </c>
      <c r="T65" s="9">
        <f>Tableau_Lancer_la_requête_à_partir_de_Excel_Files[[#This Row],[Aide Publique Obtenue]]-Tableau_Lancer_la_requête_à_partir_de_Excel_Files[[#This Row],[Aide Publique demandée]]</f>
        <v>33205</v>
      </c>
      <c r="U65" s="9">
        <f>Tableau_Lancer_la_requête_à_partir_de_Excel_Files[[#This Row],[FNADT_FN2]]+Tableau_Lancer_la_requête_à_partir_de_Excel_Files[[#This Row],[AgricultureFN2]]</f>
        <v>7845</v>
      </c>
      <c r="V65" s="9">
        <v>7845</v>
      </c>
      <c r="W65" s="9"/>
      <c r="X65"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65" s="9"/>
      <c r="Z65" s="9"/>
      <c r="AA65" s="9"/>
      <c r="AB65" s="9"/>
      <c r="AC6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5" s="9"/>
      <c r="AE65" s="9"/>
      <c r="AF65" s="9"/>
      <c r="AG65" s="9"/>
      <c r="AH65" s="9"/>
      <c r="AI65" s="9"/>
      <c r="AJ65" s="9"/>
      <c r="AK65" s="9"/>
      <c r="AL65" s="9"/>
      <c r="AM65" s="9"/>
      <c r="AN65" s="9"/>
      <c r="AO65" s="9"/>
      <c r="AP65" s="9"/>
      <c r="AQ65" s="9"/>
      <c r="AR65" s="9"/>
      <c r="AS65" s="9"/>
      <c r="AT65" s="9"/>
      <c r="AU65" s="9"/>
      <c r="AV65" s="9"/>
      <c r="AW65" s="9"/>
      <c r="AX65" s="9"/>
      <c r="AY65" s="9"/>
      <c r="AZ65" s="9">
        <v>0</v>
      </c>
      <c r="BA65" s="9">
        <v>25360</v>
      </c>
      <c r="BB65" s="18">
        <v>42736</v>
      </c>
      <c r="BC65" s="18" t="s">
        <v>619</v>
      </c>
      <c r="BD65" s="9"/>
      <c r="BQ65" s="14"/>
      <c r="BR65" s="14"/>
      <c r="BS65" s="14"/>
      <c r="BT65" s="14"/>
      <c r="BU65" s="14"/>
      <c r="BV65" s="14"/>
      <c r="BW65" s="14"/>
      <c r="BX65" s="14"/>
      <c r="BY65" s="14"/>
      <c r="BZ65" s="14"/>
      <c r="CA65" s="14"/>
      <c r="CB65" s="14"/>
      <c r="CC65" s="14"/>
      <c r="CD65" s="14"/>
      <c r="CE65" s="14"/>
      <c r="CF65" s="14"/>
      <c r="CG65" s="14"/>
      <c r="CH65" s="14"/>
      <c r="CI65" s="14"/>
      <c r="CJ65" s="14"/>
      <c r="CK65" s="14"/>
      <c r="CL65" s="14"/>
    </row>
    <row r="66" spans="1:90" ht="60" x14ac:dyDescent="0.25">
      <c r="A66" s="12" t="s">
        <v>6</v>
      </c>
      <c r="B66" s="15" t="s">
        <v>479</v>
      </c>
      <c r="C66" s="15" t="s">
        <v>477</v>
      </c>
      <c r="D66" s="18" t="s">
        <v>480</v>
      </c>
      <c r="E66" s="11" t="s">
        <v>109</v>
      </c>
      <c r="F66" s="11" t="s">
        <v>478</v>
      </c>
      <c r="G66" s="9">
        <v>42033</v>
      </c>
      <c r="H66" s="9">
        <v>42033</v>
      </c>
      <c r="I66" s="17" t="s">
        <v>463</v>
      </c>
      <c r="J66" s="15">
        <v>21017</v>
      </c>
      <c r="K66" s="17" t="s">
        <v>214</v>
      </c>
      <c r="L66" s="15" t="s">
        <v>205</v>
      </c>
      <c r="M66" s="15" t="s">
        <v>206</v>
      </c>
      <c r="N66" s="15"/>
      <c r="O66" s="17">
        <v>42943</v>
      </c>
      <c r="P66" s="9">
        <f>Tableau_Lancer_la_requête_à_partir_de_Excel_Files[[#This Row],[Aide Massif Obtenue]]+Tableau_Lancer_la_requête_à_partir_de_Excel_Files[[#This Row],[Autre Public2]]</f>
        <v>42031</v>
      </c>
      <c r="Q66" s="13">
        <f>(Tableau_Lancer_la_requête_à_partir_de_Excel_Files[[#This Row],[Autre Public2]]+Tableau_Lancer_la_requête_à_partir_de_Excel_Files[[#This Row],[Aide Massif Obtenue]])/Tableau_Lancer_la_requête_à_partir_de_Excel_Files[[#This Row],[Coût total déposé]]</f>
        <v>0.99995241833797255</v>
      </c>
      <c r="R6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42031</v>
      </c>
      <c r="S66" s="16">
        <f>Tableau_Lancer_la_requête_à_partir_de_Excel_Files[[#This Row],[Aide Massif Obtenue]]/Tableau_Lancer_la_requête_à_partir_de_Excel_Files[[#This Row],[Coût total déposé]]</f>
        <v>0.99995241833797255</v>
      </c>
      <c r="T66" s="9">
        <f>Tableau_Lancer_la_requête_à_partir_de_Excel_Files[[#This Row],[Aide Publique Obtenue]]-Tableau_Lancer_la_requête_à_partir_de_Excel_Files[[#This Row],[Aide Publique demandée]]</f>
        <v>-2</v>
      </c>
      <c r="U66" s="9">
        <f>Tableau_Lancer_la_requête_à_partir_de_Excel_Files[[#This Row],[FNADT_FN2]]+Tableau_Lancer_la_requête_à_partir_de_Excel_Files[[#This Row],[AgricultureFN2]]</f>
        <v>8361</v>
      </c>
      <c r="V66" s="9">
        <v>8361</v>
      </c>
      <c r="W66" s="9"/>
      <c r="X66" s="9">
        <f>Tableau_Lancer_la_requête_à_partir_de_Excel_Files[[#This Row],[ALPC_FN2]]+Tableau_Lancer_la_requête_à_partir_de_Excel_Files[[#This Row],[AURA_FN2]]+Tableau_Lancer_la_requête_à_partir_de_Excel_Files[[#This Row],[BFC_FN2]]+Tableau_Lancer_la_requête_à_partir_de_Excel_Files[[#This Row],[LRMP_FN2]]</f>
        <v>10508</v>
      </c>
      <c r="Y66" s="9"/>
      <c r="Z66" s="9">
        <v>10508</v>
      </c>
      <c r="AA66" s="9"/>
      <c r="AB66" s="9"/>
      <c r="AC6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6" s="9"/>
      <c r="AE66" s="9"/>
      <c r="AF66" s="9"/>
      <c r="AG66" s="9"/>
      <c r="AH66" s="9"/>
      <c r="AI66" s="9"/>
      <c r="AJ66" s="9"/>
      <c r="AK66" s="9"/>
      <c r="AL66" s="9"/>
      <c r="AM66" s="9"/>
      <c r="AN66" s="9"/>
      <c r="AO66" s="9"/>
      <c r="AP66" s="9"/>
      <c r="AQ66" s="9"/>
      <c r="AR66" s="9"/>
      <c r="AS66" s="9"/>
      <c r="AT66" s="9"/>
      <c r="AU66" s="9"/>
      <c r="AV66" s="9"/>
      <c r="AW66" s="9"/>
      <c r="AX66" s="9"/>
      <c r="AY66" s="9"/>
      <c r="AZ66" s="9">
        <v>0</v>
      </c>
      <c r="BA66" s="9">
        <v>23162</v>
      </c>
      <c r="BB66" s="18">
        <v>43101</v>
      </c>
      <c r="BC66" s="18" t="s">
        <v>619</v>
      </c>
      <c r="BD66" s="9"/>
      <c r="BQ66" s="14"/>
      <c r="BR66" s="14"/>
      <c r="BS66" s="14"/>
      <c r="BT66" s="14"/>
      <c r="BU66" s="14"/>
      <c r="BV66" s="14"/>
      <c r="BW66" s="14"/>
      <c r="BX66" s="14"/>
      <c r="BY66" s="14"/>
      <c r="BZ66" s="14"/>
      <c r="CA66" s="14"/>
      <c r="CB66" s="14"/>
      <c r="CC66" s="14"/>
      <c r="CD66" s="14"/>
      <c r="CE66" s="14"/>
      <c r="CF66" s="14"/>
      <c r="CG66" s="14"/>
      <c r="CH66" s="14"/>
      <c r="CI66" s="14"/>
      <c r="CJ66" s="14"/>
      <c r="CK66" s="14"/>
      <c r="CL66" s="14"/>
    </row>
    <row r="67" spans="1:90" ht="30" x14ac:dyDescent="0.25">
      <c r="A67" s="12" t="s">
        <v>6</v>
      </c>
      <c r="B67" s="15" t="s">
        <v>520</v>
      </c>
      <c r="C67" s="15" t="s">
        <v>610</v>
      </c>
      <c r="D67" s="18" t="s">
        <v>280</v>
      </c>
      <c r="E67" s="11" t="s">
        <v>521</v>
      </c>
      <c r="F67" s="11" t="s">
        <v>522</v>
      </c>
      <c r="G67" s="9">
        <v>100000</v>
      </c>
      <c r="H67" s="9">
        <v>36000</v>
      </c>
      <c r="I67" s="17" t="s">
        <v>523</v>
      </c>
      <c r="J67" s="15">
        <v>36000</v>
      </c>
      <c r="K67" s="17" t="s">
        <v>523</v>
      </c>
      <c r="L67" s="15"/>
      <c r="M67" s="15"/>
      <c r="N67" s="15"/>
      <c r="O67" s="17">
        <v>42942</v>
      </c>
      <c r="P67" s="9">
        <f>Tableau_Lancer_la_requête_à_partir_de_Excel_Files[[#This Row],[Aide Massif Obtenue]]+Tableau_Lancer_la_requête_à_partir_de_Excel_Files[[#This Row],[Autre Public2]]</f>
        <v>36000</v>
      </c>
      <c r="Q67" s="13">
        <f>(Tableau_Lancer_la_requête_à_partir_de_Excel_Files[[#This Row],[Autre Public2]]+Tableau_Lancer_la_requête_à_partir_de_Excel_Files[[#This Row],[Aide Massif Obtenue]])/Tableau_Lancer_la_requête_à_partir_de_Excel_Files[[#This Row],[Coût total déposé]]</f>
        <v>0.36</v>
      </c>
      <c r="R6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36000</v>
      </c>
      <c r="S67" s="16">
        <f>Tableau_Lancer_la_requête_à_partir_de_Excel_Files[[#This Row],[Aide Massif Obtenue]]/Tableau_Lancer_la_requête_à_partir_de_Excel_Files[[#This Row],[Coût total déposé]]</f>
        <v>0.36</v>
      </c>
      <c r="T67" s="9">
        <f>Tableau_Lancer_la_requête_à_partir_de_Excel_Files[[#This Row],[Aide Publique Obtenue]]-Tableau_Lancer_la_requête_à_partir_de_Excel_Files[[#This Row],[Aide Publique demandée]]</f>
        <v>0</v>
      </c>
      <c r="U67" s="9">
        <f>Tableau_Lancer_la_requête_à_partir_de_Excel_Files[[#This Row],[FNADT_FN2]]+Tableau_Lancer_la_requête_à_partir_de_Excel_Files[[#This Row],[AgricultureFN2]]</f>
        <v>0</v>
      </c>
      <c r="V67" s="9"/>
      <c r="W67" s="9"/>
      <c r="X6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67" s="9"/>
      <c r="Z67" s="9"/>
      <c r="AA67" s="9"/>
      <c r="AB67" s="9"/>
      <c r="AC6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7" s="9"/>
      <c r="AE67" s="9"/>
      <c r="AF67" s="9"/>
      <c r="AG67" s="9"/>
      <c r="AH67" s="9"/>
      <c r="AI67" s="9"/>
      <c r="AJ67" s="9"/>
      <c r="AK67" s="9"/>
      <c r="AL67" s="9"/>
      <c r="AM67" s="9"/>
      <c r="AN67" s="9"/>
      <c r="AO67" s="9"/>
      <c r="AP67" s="9"/>
      <c r="AQ67" s="9"/>
      <c r="AR67" s="9"/>
      <c r="AS67" s="9"/>
      <c r="AT67" s="9"/>
      <c r="AU67" s="9"/>
      <c r="AV67" s="9"/>
      <c r="AW67" s="9"/>
      <c r="AX67" s="9"/>
      <c r="AY67" s="9"/>
      <c r="AZ67" s="9">
        <v>0</v>
      </c>
      <c r="BA67" s="9">
        <v>36000</v>
      </c>
      <c r="BB67" s="18">
        <v>42917</v>
      </c>
      <c r="BC67" s="18" t="s">
        <v>619</v>
      </c>
      <c r="BD67" s="9"/>
      <c r="BQ67" s="14"/>
      <c r="BR67" s="14"/>
      <c r="BS67" s="14"/>
      <c r="BT67" s="14"/>
      <c r="BU67" s="14"/>
      <c r="BV67" s="14"/>
      <c r="BW67" s="14"/>
      <c r="BX67" s="14"/>
      <c r="BY67" s="14"/>
      <c r="BZ67" s="14"/>
      <c r="CA67" s="14"/>
      <c r="CB67" s="14"/>
      <c r="CC67" s="14"/>
      <c r="CD67" s="14"/>
      <c r="CE67" s="14"/>
      <c r="CF67" s="14"/>
      <c r="CG67" s="14"/>
      <c r="CH67" s="14"/>
      <c r="CI67" s="14"/>
      <c r="CJ67" s="14"/>
      <c r="CK67" s="14"/>
      <c r="CL67" s="14"/>
    </row>
    <row r="68" spans="1:90" ht="30" x14ac:dyDescent="0.25">
      <c r="A68" s="12" t="s">
        <v>6</v>
      </c>
      <c r="B68" s="15" t="s">
        <v>524</v>
      </c>
      <c r="C68" s="15" t="s">
        <v>614</v>
      </c>
      <c r="D68" s="18" t="s">
        <v>280</v>
      </c>
      <c r="E68" s="11" t="s">
        <v>525</v>
      </c>
      <c r="F68" s="11" t="s">
        <v>526</v>
      </c>
      <c r="G68" s="9">
        <v>133351.6</v>
      </c>
      <c r="H68" s="9">
        <v>88099.3</v>
      </c>
      <c r="I68" s="17" t="s">
        <v>528</v>
      </c>
      <c r="J68" s="15">
        <v>33199.599999999999</v>
      </c>
      <c r="K68" s="17" t="s">
        <v>529</v>
      </c>
      <c r="L68" s="15" t="s">
        <v>205</v>
      </c>
      <c r="M68" s="15"/>
      <c r="N68" s="15" t="s">
        <v>527</v>
      </c>
      <c r="O68" s="17">
        <v>42943</v>
      </c>
      <c r="P68" s="9">
        <f>Tableau_Lancer_la_requête_à_partir_de_Excel_Files[[#This Row],[Aide Massif Obtenue]]+Tableau_Lancer_la_requête_à_partir_de_Excel_Files[[#This Row],[Autre Public2]]</f>
        <v>84404</v>
      </c>
      <c r="Q68" s="13">
        <f>(Tableau_Lancer_la_requête_à_partir_de_Excel_Files[[#This Row],[Autre Public2]]+Tableau_Lancer_la_requête_à_partir_de_Excel_Files[[#This Row],[Aide Massif Obtenue]])/Tableau_Lancer_la_requête_à_partir_de_Excel_Files[[#This Row],[Coût total déposé]]</f>
        <v>0.63294328676971257</v>
      </c>
      <c r="R6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84404</v>
      </c>
      <c r="S68" s="16">
        <f>Tableau_Lancer_la_requête_à_partir_de_Excel_Files[[#This Row],[Aide Massif Obtenue]]/Tableau_Lancer_la_requête_à_partir_de_Excel_Files[[#This Row],[Coût total déposé]]</f>
        <v>0.63294328676971257</v>
      </c>
      <c r="T68" s="9">
        <f>Tableau_Lancer_la_requête_à_partir_de_Excel_Files[[#This Row],[Aide Publique Obtenue]]-Tableau_Lancer_la_requête_à_partir_de_Excel_Files[[#This Row],[Aide Publique demandée]]</f>
        <v>-3695.3000000000029</v>
      </c>
      <c r="U68" s="9">
        <f>Tableau_Lancer_la_requête_à_partir_de_Excel_Files[[#This Row],[FNADT_FN2]]+Tableau_Lancer_la_requête_à_partir_de_Excel_Files[[#This Row],[AgricultureFN2]]</f>
        <v>0</v>
      </c>
      <c r="V68" s="9"/>
      <c r="W68" s="9"/>
      <c r="X68" s="9">
        <f>Tableau_Lancer_la_requête_à_partir_de_Excel_Files[[#This Row],[ALPC_FN2]]+Tableau_Lancer_la_requête_à_partir_de_Excel_Files[[#This Row],[AURA_FN2]]+Tableau_Lancer_la_requête_à_partir_de_Excel_Files[[#This Row],[BFC_FN2]]+Tableau_Lancer_la_requête_à_partir_de_Excel_Files[[#This Row],[LRMP_FN2]]</f>
        <v>10070</v>
      </c>
      <c r="Y68" s="9"/>
      <c r="Z68" s="9">
        <v>10070</v>
      </c>
      <c r="AA68" s="9"/>
      <c r="AB68" s="9"/>
      <c r="AC6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22755</v>
      </c>
      <c r="AD68" s="9"/>
      <c r="AE68" s="9"/>
      <c r="AF68" s="9"/>
      <c r="AG68" s="9"/>
      <c r="AH68" s="9"/>
      <c r="AI68" s="9"/>
      <c r="AJ68" s="9"/>
      <c r="AK68" s="9"/>
      <c r="AL68" s="9"/>
      <c r="AM68" s="9"/>
      <c r="AN68" s="9">
        <v>22755</v>
      </c>
      <c r="AO68" s="9"/>
      <c r="AP68" s="9"/>
      <c r="AQ68" s="9"/>
      <c r="AR68" s="9"/>
      <c r="AS68" s="9"/>
      <c r="AT68" s="9"/>
      <c r="AU68" s="9"/>
      <c r="AV68" s="9"/>
      <c r="AW68" s="9"/>
      <c r="AX68" s="9"/>
      <c r="AY68" s="9"/>
      <c r="AZ68" s="9">
        <v>0</v>
      </c>
      <c r="BA68" s="9">
        <v>51579</v>
      </c>
      <c r="BB68" s="18">
        <v>42736</v>
      </c>
      <c r="BC68" s="18" t="s">
        <v>619</v>
      </c>
      <c r="BD68" s="9"/>
      <c r="BQ68" s="14"/>
      <c r="BR68" s="14"/>
      <c r="BS68" s="14"/>
      <c r="BT68" s="14"/>
      <c r="BU68" s="14"/>
      <c r="BV68" s="14"/>
      <c r="BW68" s="14"/>
      <c r="BX68" s="14"/>
      <c r="BY68" s="14"/>
      <c r="BZ68" s="14"/>
      <c r="CA68" s="14"/>
      <c r="CB68" s="14"/>
      <c r="CC68" s="14"/>
      <c r="CD68" s="14"/>
      <c r="CE68" s="14"/>
      <c r="CF68" s="14"/>
      <c r="CG68" s="14"/>
      <c r="CH68" s="14"/>
      <c r="CI68" s="14"/>
      <c r="CJ68" s="14"/>
      <c r="CK68" s="14"/>
      <c r="CL68" s="14"/>
    </row>
    <row r="69" spans="1:90" ht="30" x14ac:dyDescent="0.25">
      <c r="A69" s="12" t="s">
        <v>6</v>
      </c>
      <c r="B69" s="15" t="s">
        <v>561</v>
      </c>
      <c r="C69" s="15" t="s">
        <v>620</v>
      </c>
      <c r="D69" s="18" t="s">
        <v>566</v>
      </c>
      <c r="E69" s="11" t="s">
        <v>562</v>
      </c>
      <c r="F69" s="11" t="s">
        <v>563</v>
      </c>
      <c r="G69" s="9">
        <v>276365</v>
      </c>
      <c r="H69" s="9">
        <v>193826.5</v>
      </c>
      <c r="I69" s="17" t="s">
        <v>564</v>
      </c>
      <c r="J69" s="15">
        <v>138447.5</v>
      </c>
      <c r="K69" s="17" t="s">
        <v>565</v>
      </c>
      <c r="L69" s="15" t="s">
        <v>205</v>
      </c>
      <c r="M69" s="15" t="s">
        <v>220</v>
      </c>
      <c r="N69" s="15"/>
      <c r="O69" s="17">
        <v>42943</v>
      </c>
      <c r="P69" s="9">
        <f>Tableau_Lancer_la_requête_à_partir_de_Excel_Files[[#This Row],[Aide Massif Obtenue]]+Tableau_Lancer_la_requête_à_partir_de_Excel_Files[[#This Row],[Autre Public2]]</f>
        <v>131702.81</v>
      </c>
      <c r="Q69" s="13">
        <f>(Tableau_Lancer_la_requête_à_partir_de_Excel_Files[[#This Row],[Autre Public2]]+Tableau_Lancer_la_requête_à_partir_de_Excel_Files[[#This Row],[Aide Massif Obtenue]])/Tableau_Lancer_la_requête_à_partir_de_Excel_Files[[#This Row],[Coût total déposé]]</f>
        <v>0.47655386897762014</v>
      </c>
      <c r="R6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131702.81</v>
      </c>
      <c r="S69" s="16">
        <f>Tableau_Lancer_la_requête_à_partir_de_Excel_Files[[#This Row],[Aide Massif Obtenue]]/Tableau_Lancer_la_requête_à_partir_de_Excel_Files[[#This Row],[Coût total déposé]]</f>
        <v>0.47655386897762014</v>
      </c>
      <c r="T69" s="9">
        <f>Tableau_Lancer_la_requête_à_partir_de_Excel_Files[[#This Row],[Aide Publique Obtenue]]-Tableau_Lancer_la_requête_à_partir_de_Excel_Files[[#This Row],[Aide Publique demandée]]</f>
        <v>-62123.69</v>
      </c>
      <c r="U69" s="9">
        <f>Tableau_Lancer_la_requête_à_partir_de_Excel_Files[[#This Row],[FNADT_FN2]]+Tableau_Lancer_la_requête_à_partir_de_Excel_Files[[#This Row],[AgricultureFN2]]</f>
        <v>16652.810000000001</v>
      </c>
      <c r="V69" s="9">
        <v>16652.810000000001</v>
      </c>
      <c r="W69" s="9"/>
      <c r="X6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69" s="9"/>
      <c r="Z69" s="9"/>
      <c r="AA69" s="9"/>
      <c r="AB69" s="9"/>
      <c r="AC6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69" s="9"/>
      <c r="AE69" s="9"/>
      <c r="AF69" s="9"/>
      <c r="AG69" s="9"/>
      <c r="AH69" s="9"/>
      <c r="AI69" s="9"/>
      <c r="AJ69" s="9"/>
      <c r="AK69" s="9"/>
      <c r="AL69" s="9"/>
      <c r="AM69" s="9"/>
      <c r="AN69" s="9"/>
      <c r="AO69" s="9"/>
      <c r="AP69" s="9"/>
      <c r="AQ69" s="9"/>
      <c r="AR69" s="9"/>
      <c r="AS69" s="9"/>
      <c r="AT69" s="9"/>
      <c r="AU69" s="9"/>
      <c r="AV69" s="9"/>
      <c r="AW69" s="9"/>
      <c r="AX69" s="9"/>
      <c r="AY69" s="9"/>
      <c r="AZ69" s="9">
        <v>0</v>
      </c>
      <c r="BA69" s="9">
        <v>115050</v>
      </c>
      <c r="BB69" s="18">
        <v>42856</v>
      </c>
      <c r="BC69" s="18" t="s">
        <v>619</v>
      </c>
      <c r="BD69" s="9"/>
      <c r="BQ69" s="14"/>
      <c r="BR69" s="14"/>
      <c r="BS69" s="14"/>
      <c r="BT69" s="14"/>
      <c r="BU69" s="14"/>
      <c r="BV69" s="14"/>
      <c r="BW69" s="14"/>
      <c r="BX69" s="14"/>
      <c r="BY69" s="14"/>
      <c r="BZ69" s="14"/>
      <c r="CA69" s="14"/>
      <c r="CB69" s="14"/>
      <c r="CC69" s="14"/>
      <c r="CD69" s="14"/>
      <c r="CE69" s="14"/>
      <c r="CF69" s="14"/>
      <c r="CG69" s="14"/>
      <c r="CH69" s="14"/>
      <c r="CI69" s="14"/>
      <c r="CJ69" s="14"/>
      <c r="CK69" s="14"/>
      <c r="CL69" s="14"/>
    </row>
    <row r="70" spans="1:90" ht="30" x14ac:dyDescent="0.25">
      <c r="A70" s="12" t="s">
        <v>6</v>
      </c>
      <c r="B70" s="15" t="s">
        <v>567</v>
      </c>
      <c r="C70" s="15" t="s">
        <v>621</v>
      </c>
      <c r="D70" s="18" t="s">
        <v>566</v>
      </c>
      <c r="E70" s="11" t="s">
        <v>568</v>
      </c>
      <c r="F70" s="11" t="s">
        <v>563</v>
      </c>
      <c r="G70" s="9">
        <v>113649</v>
      </c>
      <c r="H70" s="9">
        <v>56824.5</v>
      </c>
      <c r="I70" s="17" t="s">
        <v>214</v>
      </c>
      <c r="J70" s="15">
        <v>28412.25</v>
      </c>
      <c r="K70" s="17" t="s">
        <v>569</v>
      </c>
      <c r="L70" s="15" t="s">
        <v>205</v>
      </c>
      <c r="M70" s="15" t="s">
        <v>220</v>
      </c>
      <c r="N70" s="15"/>
      <c r="O70" s="17">
        <v>42943</v>
      </c>
      <c r="P70" s="9">
        <f>Tableau_Lancer_la_requête_à_partir_de_Excel_Files[[#This Row],[Aide Massif Obtenue]]+Tableau_Lancer_la_requête_à_partir_de_Excel_Files[[#This Row],[Autre Public2]]</f>
        <v>55013.599999999999</v>
      </c>
      <c r="Q70" s="13">
        <f>(Tableau_Lancer_la_requête_à_partir_de_Excel_Files[[#This Row],[Autre Public2]]+Tableau_Lancer_la_requête_à_partir_de_Excel_Files[[#This Row],[Aide Massif Obtenue]])/Tableau_Lancer_la_requête_à_partir_de_Excel_Files[[#This Row],[Coût total déposé]]</f>
        <v>0.48406585187727125</v>
      </c>
      <c r="R7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55013.599999999999</v>
      </c>
      <c r="S70" s="22">
        <f>Tableau_Lancer_la_requête_à_partir_de_Excel_Files[[#This Row],[Aide Massif Obtenue]]/Tableau_Lancer_la_requête_à_partir_de_Excel_Files[[#This Row],[Coût total déposé]]</f>
        <v>0.48406585187727125</v>
      </c>
      <c r="T70" s="9">
        <f>Tableau_Lancer_la_requête_à_partir_de_Excel_Files[[#This Row],[Aide Publique Obtenue]]-Tableau_Lancer_la_requête_à_partir_de_Excel_Files[[#This Row],[Aide Publique demandée]]</f>
        <v>-1810.9000000000015</v>
      </c>
      <c r="U70" s="9">
        <f>Tableau_Lancer_la_requête_à_partir_de_Excel_Files[[#This Row],[FNADT_FN2]]+Tableau_Lancer_la_requête_à_partir_de_Excel_Files[[#This Row],[AgricultureFN2]]</f>
        <v>27506.6</v>
      </c>
      <c r="V70" s="9">
        <v>27506.6</v>
      </c>
      <c r="W70" s="9"/>
      <c r="X70"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70" s="9"/>
      <c r="Z70" s="9"/>
      <c r="AA70" s="9"/>
      <c r="AB70" s="9"/>
      <c r="AC7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0" s="9"/>
      <c r="AE70" s="9"/>
      <c r="AF70" s="9"/>
      <c r="AG70" s="9"/>
      <c r="AH70" s="9"/>
      <c r="AI70" s="9"/>
      <c r="AJ70" s="9"/>
      <c r="AK70" s="9"/>
      <c r="AL70" s="9"/>
      <c r="AM70" s="9"/>
      <c r="AN70" s="9"/>
      <c r="AO70" s="9"/>
      <c r="AP70" s="9"/>
      <c r="AQ70" s="9"/>
      <c r="AR70" s="9"/>
      <c r="AS70" s="9"/>
      <c r="AT70" s="9"/>
      <c r="AU70" s="9"/>
      <c r="AV70" s="9"/>
      <c r="AW70" s="9"/>
      <c r="AX70" s="9"/>
      <c r="AY70" s="9"/>
      <c r="AZ70" s="9">
        <v>0</v>
      </c>
      <c r="BA70" s="9">
        <v>27507</v>
      </c>
      <c r="BB70" s="18">
        <v>42856</v>
      </c>
      <c r="BC70" s="18" t="s">
        <v>619</v>
      </c>
      <c r="BD70" s="9"/>
      <c r="BQ70" s="14"/>
      <c r="BR70" s="14"/>
      <c r="BS70" s="14"/>
      <c r="BT70" s="14"/>
      <c r="BU70" s="14"/>
      <c r="BV70" s="14"/>
      <c r="BW70" s="14"/>
      <c r="BX70" s="14"/>
      <c r="BY70" s="14"/>
      <c r="BZ70" s="14"/>
      <c r="CA70" s="14"/>
      <c r="CB70" s="14"/>
      <c r="CC70" s="14"/>
      <c r="CD70" s="14"/>
      <c r="CE70" s="14"/>
      <c r="CF70" s="14"/>
      <c r="CG70" s="14"/>
      <c r="CH70" s="14"/>
      <c r="CI70" s="14"/>
      <c r="CJ70" s="14"/>
      <c r="CK70" s="14"/>
      <c r="CL70" s="14"/>
    </row>
    <row r="71" spans="1:90" ht="30" x14ac:dyDescent="0.25">
      <c r="A71" s="12" t="s">
        <v>5</v>
      </c>
      <c r="B71" s="15" t="s">
        <v>655</v>
      </c>
      <c r="C71" s="15" t="s">
        <v>655</v>
      </c>
      <c r="D71" s="18" t="s">
        <v>279</v>
      </c>
      <c r="E71" s="11" t="s">
        <v>656</v>
      </c>
      <c r="F71" s="11" t="s">
        <v>657</v>
      </c>
      <c r="G71" s="9">
        <v>115000</v>
      </c>
      <c r="H71" s="9">
        <v>57500</v>
      </c>
      <c r="I71" s="17" t="s">
        <v>214</v>
      </c>
      <c r="J71" s="15"/>
      <c r="K71" s="17" t="s">
        <v>212</v>
      </c>
      <c r="L71" s="15" t="s">
        <v>205</v>
      </c>
      <c r="M71" s="15"/>
      <c r="N71" s="15"/>
      <c r="O71" s="17">
        <v>42912</v>
      </c>
      <c r="P71" s="9">
        <f>Tableau_Lancer_la_requête_à_partir_de_Excel_Files[[#This Row],[Aide Massif Obtenue]]+Tableau_Lancer_la_requête_à_partir_de_Excel_Files[[#This Row],[Autre Public2]]</f>
        <v>57500</v>
      </c>
      <c r="Q71" s="13">
        <f>(Tableau_Lancer_la_requête_à_partir_de_Excel_Files[[#This Row],[Autre Public2]]+Tableau_Lancer_la_requête_à_partir_de_Excel_Files[[#This Row],[Aide Massif Obtenue]])/Tableau_Lancer_la_requête_à_partir_de_Excel_Files[[#This Row],[Coût total déposé]]</f>
        <v>0.5</v>
      </c>
      <c r="R7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57500</v>
      </c>
      <c r="S71" s="22">
        <f>Tableau_Lancer_la_requête_à_partir_de_Excel_Files[[#This Row],[Aide Massif Obtenue]]/Tableau_Lancer_la_requête_à_partir_de_Excel_Files[[#This Row],[Coût total déposé]]</f>
        <v>0.5</v>
      </c>
      <c r="T71" s="9">
        <f>Tableau_Lancer_la_requête_à_partir_de_Excel_Files[[#This Row],[Aide Publique Obtenue]]-Tableau_Lancer_la_requête_à_partir_de_Excel_Files[[#This Row],[Aide Publique demandée]]</f>
        <v>0</v>
      </c>
      <c r="U71" s="9">
        <f>Tableau_Lancer_la_requête_à_partir_de_Excel_Files[[#This Row],[FNADT_FN2]]+Tableau_Lancer_la_requête_à_partir_de_Excel_Files[[#This Row],[AgricultureFN2]]</f>
        <v>57500</v>
      </c>
      <c r="V71" s="9">
        <v>57500</v>
      </c>
      <c r="W71" s="9"/>
      <c r="X71"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71" s="9"/>
      <c r="Z71" s="9"/>
      <c r="AA71" s="9"/>
      <c r="AB71" s="9"/>
      <c r="AC7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1" s="9"/>
      <c r="AE71" s="9"/>
      <c r="AF71" s="9"/>
      <c r="AG71" s="9"/>
      <c r="AH71" s="9"/>
      <c r="AI71" s="9"/>
      <c r="AJ71" s="9"/>
      <c r="AK71" s="9"/>
      <c r="AL71" s="9"/>
      <c r="AM71" s="9"/>
      <c r="AN71" s="9"/>
      <c r="AO71" s="9"/>
      <c r="AP71" s="9"/>
      <c r="AQ71" s="9"/>
      <c r="AR71" s="9"/>
      <c r="AS71" s="9"/>
      <c r="AT71" s="9"/>
      <c r="AU71" s="9"/>
      <c r="AV71" s="9"/>
      <c r="AW71" s="9"/>
      <c r="AX71" s="9"/>
      <c r="AY71" s="9"/>
      <c r="AZ71" s="9">
        <v>0</v>
      </c>
      <c r="BA71" s="9">
        <v>0</v>
      </c>
      <c r="BB71" s="18"/>
      <c r="BC71" s="18" t="s">
        <v>619</v>
      </c>
      <c r="BD71" s="9"/>
      <c r="BQ71" s="14"/>
      <c r="BR71" s="14"/>
      <c r="BS71" s="14"/>
      <c r="BT71" s="14"/>
      <c r="BU71" s="14"/>
      <c r="BV71" s="14"/>
      <c r="BW71" s="14"/>
      <c r="BX71" s="14"/>
      <c r="BY71" s="14"/>
      <c r="BZ71" s="14"/>
      <c r="CA71" s="14"/>
      <c r="CB71" s="14"/>
      <c r="CC71" s="14"/>
      <c r="CD71" s="14"/>
      <c r="CE71" s="14"/>
      <c r="CF71" s="14"/>
      <c r="CG71" s="14"/>
      <c r="CH71" s="14"/>
      <c r="CI71" s="14"/>
      <c r="CJ71" s="14"/>
      <c r="CK71" s="14"/>
      <c r="CL71" s="14"/>
    </row>
    <row r="72" spans="1:90" x14ac:dyDescent="0.25">
      <c r="A72" s="12" t="s">
        <v>5</v>
      </c>
      <c r="B72" s="15" t="s">
        <v>658</v>
      </c>
      <c r="C72" s="15" t="s">
        <v>658</v>
      </c>
      <c r="D72" s="18" t="s">
        <v>279</v>
      </c>
      <c r="E72" s="11" t="s">
        <v>659</v>
      </c>
      <c r="F72" s="11" t="s">
        <v>660</v>
      </c>
      <c r="G72" s="9">
        <v>80000</v>
      </c>
      <c r="H72" s="9">
        <v>40000</v>
      </c>
      <c r="I72" s="17" t="s">
        <v>214</v>
      </c>
      <c r="J72" s="15"/>
      <c r="K72" s="17" t="s">
        <v>212</v>
      </c>
      <c r="L72" s="15" t="s">
        <v>205</v>
      </c>
      <c r="M72" s="15"/>
      <c r="N72" s="15"/>
      <c r="O72" s="17">
        <v>42964</v>
      </c>
      <c r="P72" s="9">
        <f>Tableau_Lancer_la_requête_à_partir_de_Excel_Files[[#This Row],[Aide Massif Obtenue]]+Tableau_Lancer_la_requête_à_partir_de_Excel_Files[[#This Row],[Autre Public2]]</f>
        <v>40000</v>
      </c>
      <c r="Q72" s="13">
        <f>(Tableau_Lancer_la_requête_à_partir_de_Excel_Files[[#This Row],[Autre Public2]]+Tableau_Lancer_la_requête_à_partir_de_Excel_Files[[#This Row],[Aide Massif Obtenue]])/Tableau_Lancer_la_requête_à_partir_de_Excel_Files[[#This Row],[Coût total déposé]]</f>
        <v>0.5</v>
      </c>
      <c r="R7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40000</v>
      </c>
      <c r="S72" s="22">
        <f>Tableau_Lancer_la_requête_à_partir_de_Excel_Files[[#This Row],[Aide Massif Obtenue]]/Tableau_Lancer_la_requête_à_partir_de_Excel_Files[[#This Row],[Coût total déposé]]</f>
        <v>0.5</v>
      </c>
      <c r="T72" s="9">
        <f>Tableau_Lancer_la_requête_à_partir_de_Excel_Files[[#This Row],[Aide Publique Obtenue]]-Tableau_Lancer_la_requête_à_partir_de_Excel_Files[[#This Row],[Aide Publique demandée]]</f>
        <v>0</v>
      </c>
      <c r="U72" s="9">
        <f>Tableau_Lancer_la_requête_à_partir_de_Excel_Files[[#This Row],[FNADT_FN2]]+Tableau_Lancer_la_requête_à_partir_de_Excel_Files[[#This Row],[AgricultureFN2]]</f>
        <v>40000</v>
      </c>
      <c r="V72" s="9">
        <v>40000</v>
      </c>
      <c r="W72" s="9"/>
      <c r="X72"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72" s="9"/>
      <c r="Z72" s="9"/>
      <c r="AA72" s="9"/>
      <c r="AB72" s="9"/>
      <c r="AC7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2" s="9"/>
      <c r="AE72" s="9"/>
      <c r="AF72" s="9"/>
      <c r="AG72" s="9"/>
      <c r="AH72" s="9"/>
      <c r="AI72" s="9"/>
      <c r="AJ72" s="9"/>
      <c r="AK72" s="9"/>
      <c r="AL72" s="9"/>
      <c r="AM72" s="9"/>
      <c r="AN72" s="9"/>
      <c r="AO72" s="9"/>
      <c r="AP72" s="9"/>
      <c r="AQ72" s="9"/>
      <c r="AR72" s="9"/>
      <c r="AS72" s="9"/>
      <c r="AT72" s="9"/>
      <c r="AU72" s="9"/>
      <c r="AV72" s="9"/>
      <c r="AW72" s="9"/>
      <c r="AX72" s="9"/>
      <c r="AY72" s="9"/>
      <c r="AZ72" s="9">
        <v>0</v>
      </c>
      <c r="BA72" s="9">
        <v>0</v>
      </c>
      <c r="BB72" s="18"/>
      <c r="BC72" s="18" t="s">
        <v>619</v>
      </c>
      <c r="BD72" s="9"/>
      <c r="BQ72" s="14"/>
      <c r="BR72" s="14"/>
      <c r="BS72" s="14"/>
      <c r="BT72" s="14"/>
      <c r="BU72" s="14"/>
      <c r="BV72" s="14"/>
      <c r="BW72" s="14"/>
      <c r="BX72" s="14"/>
      <c r="BY72" s="14"/>
      <c r="BZ72" s="14"/>
      <c r="CA72" s="14"/>
      <c r="CB72" s="14"/>
      <c r="CC72" s="14"/>
      <c r="CD72" s="14"/>
      <c r="CE72" s="14"/>
      <c r="CF72" s="14"/>
      <c r="CG72" s="14"/>
      <c r="CH72" s="14"/>
      <c r="CI72" s="14"/>
      <c r="CJ72" s="14"/>
      <c r="CK72" s="14"/>
      <c r="CL72" s="14"/>
    </row>
    <row r="73" spans="1:90" ht="30" x14ac:dyDescent="0.25">
      <c r="A73" s="12" t="s">
        <v>5</v>
      </c>
      <c r="B73" s="15" t="s">
        <v>661</v>
      </c>
      <c r="C73" s="15" t="s">
        <v>661</v>
      </c>
      <c r="D73" s="18" t="s">
        <v>279</v>
      </c>
      <c r="E73" s="11" t="s">
        <v>662</v>
      </c>
      <c r="F73" s="11" t="s">
        <v>663</v>
      </c>
      <c r="G73" s="9">
        <v>253842</v>
      </c>
      <c r="H73" s="9">
        <v>100000</v>
      </c>
      <c r="I73" s="17" t="s">
        <v>664</v>
      </c>
      <c r="J73" s="15"/>
      <c r="K73" s="17" t="s">
        <v>212</v>
      </c>
      <c r="L73" s="15" t="s">
        <v>205</v>
      </c>
      <c r="M73" s="15"/>
      <c r="N73" s="15"/>
      <c r="O73" s="17">
        <v>42978</v>
      </c>
      <c r="P73" s="9">
        <f>Tableau_Lancer_la_requête_à_partir_de_Excel_Files[[#This Row],[Aide Massif Obtenue]]+Tableau_Lancer_la_requête_à_partir_de_Excel_Files[[#This Row],[Autre Public2]]</f>
        <v>100000</v>
      </c>
      <c r="Q73" s="13">
        <f>(Tableau_Lancer_la_requête_à_partir_de_Excel_Files[[#This Row],[Autre Public2]]+Tableau_Lancer_la_requête_à_partir_de_Excel_Files[[#This Row],[Aide Massif Obtenue]])/Tableau_Lancer_la_requête_à_partir_de_Excel_Files[[#This Row],[Coût total déposé]]</f>
        <v>0.39394584032587199</v>
      </c>
      <c r="R7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100000</v>
      </c>
      <c r="S73" s="22">
        <f>Tableau_Lancer_la_requête_à_partir_de_Excel_Files[[#This Row],[Aide Massif Obtenue]]/Tableau_Lancer_la_requête_à_partir_de_Excel_Files[[#This Row],[Coût total déposé]]</f>
        <v>0.39394584032587199</v>
      </c>
      <c r="T73" s="9">
        <f>Tableau_Lancer_la_requête_à_partir_de_Excel_Files[[#This Row],[Aide Publique Obtenue]]-Tableau_Lancer_la_requête_à_partir_de_Excel_Files[[#This Row],[Aide Publique demandée]]</f>
        <v>0</v>
      </c>
      <c r="U73" s="9">
        <f>Tableau_Lancer_la_requête_à_partir_de_Excel_Files[[#This Row],[FNADT_FN2]]+Tableau_Lancer_la_requête_à_partir_de_Excel_Files[[#This Row],[AgricultureFN2]]</f>
        <v>100000</v>
      </c>
      <c r="V73" s="9">
        <v>100000</v>
      </c>
      <c r="W73" s="9"/>
      <c r="X73"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73" s="9"/>
      <c r="Z73" s="9"/>
      <c r="AA73" s="9"/>
      <c r="AB73" s="9"/>
      <c r="AC7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3" s="9"/>
      <c r="AE73" s="9"/>
      <c r="AF73" s="9"/>
      <c r="AG73" s="9"/>
      <c r="AH73" s="9"/>
      <c r="AI73" s="9"/>
      <c r="AJ73" s="9"/>
      <c r="AK73" s="9"/>
      <c r="AL73" s="9"/>
      <c r="AM73" s="9"/>
      <c r="AN73" s="9"/>
      <c r="AO73" s="9"/>
      <c r="AP73" s="9"/>
      <c r="AQ73" s="9"/>
      <c r="AR73" s="9"/>
      <c r="AS73" s="9"/>
      <c r="AT73" s="9"/>
      <c r="AU73" s="9"/>
      <c r="AV73" s="9"/>
      <c r="AW73" s="9"/>
      <c r="AX73" s="9"/>
      <c r="AY73" s="9"/>
      <c r="AZ73" s="9">
        <v>0</v>
      </c>
      <c r="BA73" s="9">
        <v>0</v>
      </c>
      <c r="BB73" s="18"/>
      <c r="BC73" s="18" t="s">
        <v>619</v>
      </c>
      <c r="BD73" s="9"/>
      <c r="BQ73" s="14"/>
      <c r="BR73" s="14"/>
      <c r="BS73" s="14"/>
      <c r="BT73" s="14"/>
      <c r="BU73" s="14"/>
      <c r="BV73" s="14"/>
      <c r="BW73" s="14"/>
      <c r="BX73" s="14"/>
      <c r="BY73" s="14"/>
      <c r="BZ73" s="14"/>
      <c r="CA73" s="14"/>
      <c r="CB73" s="14"/>
      <c r="CC73" s="14"/>
      <c r="CD73" s="14"/>
      <c r="CE73" s="14"/>
      <c r="CF73" s="14"/>
      <c r="CG73" s="14"/>
      <c r="CH73" s="14"/>
      <c r="CI73" s="14"/>
      <c r="CJ73" s="14"/>
      <c r="CK73" s="14"/>
      <c r="CL73" s="14"/>
    </row>
    <row r="74" spans="1:90" ht="30" x14ac:dyDescent="0.25">
      <c r="A74" s="12" t="s">
        <v>5</v>
      </c>
      <c r="B74" s="15" t="s">
        <v>665</v>
      </c>
      <c r="C74" s="15" t="s">
        <v>665</v>
      </c>
      <c r="D74" s="18" t="s">
        <v>279</v>
      </c>
      <c r="E74" s="11" t="s">
        <v>666</v>
      </c>
      <c r="F74" s="11" t="s">
        <v>667</v>
      </c>
      <c r="G74" s="9">
        <v>152316.79999999999</v>
      </c>
      <c r="H74" s="9">
        <v>78680.39</v>
      </c>
      <c r="I74" s="17" t="s">
        <v>668</v>
      </c>
      <c r="J74" s="15"/>
      <c r="K74" s="17" t="s">
        <v>212</v>
      </c>
      <c r="L74" s="15" t="s">
        <v>205</v>
      </c>
      <c r="M74" s="15"/>
      <c r="N74" s="15"/>
      <c r="O74" s="17">
        <v>42917</v>
      </c>
      <c r="P74" s="9">
        <f>Tableau_Lancer_la_requête_à_partir_de_Excel_Files[[#This Row],[Aide Massif Obtenue]]+Tableau_Lancer_la_requête_à_partir_de_Excel_Files[[#This Row],[Autre Public2]]</f>
        <v>78680.39</v>
      </c>
      <c r="Q74" s="13">
        <f>(Tableau_Lancer_la_requête_à_partir_de_Excel_Files[[#This Row],[Autre Public2]]+Tableau_Lancer_la_requête_à_partir_de_Excel_Files[[#This Row],[Aide Massif Obtenue]])/Tableau_Lancer_la_requête_à_partir_de_Excel_Files[[#This Row],[Coût total déposé]]</f>
        <v>0.51655753009517014</v>
      </c>
      <c r="R7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76013.19</v>
      </c>
      <c r="S74" s="21">
        <f>Tableau_Lancer_la_requête_à_partir_de_Excel_Files[[#This Row],[Aide Massif Obtenue]]/Tableau_Lancer_la_requête_à_partir_de_Excel_Files[[#This Row],[Coût total déposé]]</f>
        <v>0.49904665801802567</v>
      </c>
      <c r="T74" s="9">
        <f>Tableau_Lancer_la_requête_à_partir_de_Excel_Files[[#This Row],[Aide Publique Obtenue]]-Tableau_Lancer_la_requête_à_partir_de_Excel_Files[[#This Row],[Aide Publique demandée]]</f>
        <v>0</v>
      </c>
      <c r="U74" s="9">
        <f>Tableau_Lancer_la_requête_à_partir_de_Excel_Files[[#This Row],[FNADT_FN2]]+Tableau_Lancer_la_requête_à_partir_de_Excel_Files[[#This Row],[AgricultureFN2]]</f>
        <v>76013.19</v>
      </c>
      <c r="V74" s="9">
        <v>76013.19</v>
      </c>
      <c r="W74" s="9"/>
      <c r="X74"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74" s="9"/>
      <c r="Z74" s="9"/>
      <c r="AA74" s="9"/>
      <c r="AB74" s="9"/>
      <c r="AC7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4" s="9"/>
      <c r="AE74" s="9"/>
      <c r="AF74" s="9"/>
      <c r="AG74" s="9"/>
      <c r="AH74" s="9"/>
      <c r="AI74" s="9"/>
      <c r="AJ74" s="9"/>
      <c r="AK74" s="9"/>
      <c r="AL74" s="9"/>
      <c r="AM74" s="9"/>
      <c r="AN74" s="9"/>
      <c r="AO74" s="9"/>
      <c r="AP74" s="9"/>
      <c r="AQ74" s="9"/>
      <c r="AR74" s="9"/>
      <c r="AS74" s="9"/>
      <c r="AT74" s="9"/>
      <c r="AU74" s="9"/>
      <c r="AV74" s="9"/>
      <c r="AW74" s="9"/>
      <c r="AX74" s="9"/>
      <c r="AY74" s="9"/>
      <c r="AZ74" s="9">
        <v>2667.2</v>
      </c>
      <c r="BA74" s="9">
        <v>0</v>
      </c>
      <c r="BB74" s="18"/>
      <c r="BC74" s="18" t="s">
        <v>619</v>
      </c>
      <c r="BD74" s="9"/>
      <c r="BQ74" s="14"/>
      <c r="BR74" s="14"/>
      <c r="BS74" s="14"/>
      <c r="BT74" s="14"/>
      <c r="BU74" s="14"/>
      <c r="BV74" s="14"/>
      <c r="BW74" s="14"/>
      <c r="BX74" s="14"/>
      <c r="BY74" s="14"/>
      <c r="BZ74" s="14"/>
      <c r="CA74" s="14"/>
      <c r="CB74" s="14"/>
      <c r="CC74" s="14"/>
      <c r="CD74" s="14"/>
      <c r="CE74" s="14"/>
      <c r="CF74" s="14"/>
      <c r="CG74" s="14"/>
      <c r="CH74" s="14"/>
      <c r="CI74" s="14"/>
      <c r="CJ74" s="14"/>
      <c r="CK74" s="14"/>
      <c r="CL74" s="14"/>
    </row>
    <row r="75" spans="1:90" ht="45" x14ac:dyDescent="0.25">
      <c r="A75" s="12" t="s">
        <v>5</v>
      </c>
      <c r="B75" s="15" t="s">
        <v>465</v>
      </c>
      <c r="C75" s="15" t="s">
        <v>465</v>
      </c>
      <c r="D75" s="18" t="s">
        <v>290</v>
      </c>
      <c r="E75" s="11" t="s">
        <v>466</v>
      </c>
      <c r="F75" s="11" t="s">
        <v>467</v>
      </c>
      <c r="G75" s="9">
        <v>300237.11</v>
      </c>
      <c r="H75" s="9">
        <v>150000</v>
      </c>
      <c r="I75" s="17" t="s">
        <v>560</v>
      </c>
      <c r="J75" s="15"/>
      <c r="K75" s="17" t="s">
        <v>212</v>
      </c>
      <c r="L75" s="15" t="s">
        <v>205</v>
      </c>
      <c r="M75" s="15" t="s">
        <v>206</v>
      </c>
      <c r="N75" s="15"/>
      <c r="O75" s="17">
        <v>42986</v>
      </c>
      <c r="P75" s="9">
        <f>Tableau_Lancer_la_requête_à_partir_de_Excel_Files[[#This Row],[Aide Massif Obtenue]]+Tableau_Lancer_la_requête_à_partir_de_Excel_Files[[#This Row],[Autre Public2]]</f>
        <v>150000</v>
      </c>
      <c r="Q75" s="13">
        <f>(Tableau_Lancer_la_requête_à_partir_de_Excel_Files[[#This Row],[Autre Public2]]+Tableau_Lancer_la_requête_à_partir_de_Excel_Files[[#This Row],[Aide Massif Obtenue]])/Tableau_Lancer_la_requête_à_partir_de_Excel_Files[[#This Row],[Coût total déposé]]</f>
        <v>0.49960512875973262</v>
      </c>
      <c r="R7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150000</v>
      </c>
      <c r="S75" s="21">
        <f>Tableau_Lancer_la_requête_à_partir_de_Excel_Files[[#This Row],[Aide Massif Obtenue]]/Tableau_Lancer_la_requête_à_partir_de_Excel_Files[[#This Row],[Coût total déposé]]</f>
        <v>0.49960512875973262</v>
      </c>
      <c r="T75" s="9">
        <f>Tableau_Lancer_la_requête_à_partir_de_Excel_Files[[#This Row],[Aide Publique Obtenue]]-Tableau_Lancer_la_requête_à_partir_de_Excel_Files[[#This Row],[Aide Publique demandée]]</f>
        <v>0</v>
      </c>
      <c r="U75" s="9">
        <f>Tableau_Lancer_la_requête_à_partir_de_Excel_Files[[#This Row],[FNADT_FN2]]+Tableau_Lancer_la_requête_à_partir_de_Excel_Files[[#This Row],[AgricultureFN2]]</f>
        <v>75000</v>
      </c>
      <c r="V75" s="9">
        <v>75000</v>
      </c>
      <c r="W75" s="9"/>
      <c r="X75" s="9">
        <f>Tableau_Lancer_la_requête_à_partir_de_Excel_Files[[#This Row],[ALPC_FN2]]+Tableau_Lancer_la_requête_à_partir_de_Excel_Files[[#This Row],[AURA_FN2]]+Tableau_Lancer_la_requête_à_partir_de_Excel_Files[[#This Row],[BFC_FN2]]+Tableau_Lancer_la_requête_à_partir_de_Excel_Files[[#This Row],[LRMP_FN2]]</f>
        <v>75000</v>
      </c>
      <c r="Y75" s="9"/>
      <c r="Z75" s="9">
        <v>75000</v>
      </c>
      <c r="AA75" s="9"/>
      <c r="AB75" s="9"/>
      <c r="AC7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5" s="9"/>
      <c r="AE75" s="9"/>
      <c r="AF75" s="9"/>
      <c r="AG75" s="9"/>
      <c r="AH75" s="9"/>
      <c r="AI75" s="9"/>
      <c r="AJ75" s="9"/>
      <c r="AK75" s="9"/>
      <c r="AL75" s="9"/>
      <c r="AM75" s="9"/>
      <c r="AN75" s="9"/>
      <c r="AO75" s="9"/>
      <c r="AP75" s="9"/>
      <c r="AQ75" s="9"/>
      <c r="AR75" s="9"/>
      <c r="AS75" s="9"/>
      <c r="AT75" s="9"/>
      <c r="AU75" s="9"/>
      <c r="AV75" s="9"/>
      <c r="AW75" s="9"/>
      <c r="AX75" s="9"/>
      <c r="AY75" s="9"/>
      <c r="AZ75" s="9">
        <v>0</v>
      </c>
      <c r="BA75" s="9">
        <v>0</v>
      </c>
      <c r="BB75" s="18"/>
      <c r="BC75" s="18" t="s">
        <v>45</v>
      </c>
      <c r="BD75" s="9"/>
      <c r="BQ75" s="14"/>
      <c r="BR75" s="14"/>
      <c r="BS75" s="14"/>
      <c r="BT75" s="14"/>
      <c r="BU75" s="14"/>
      <c r="BV75" s="14"/>
      <c r="BW75" s="14"/>
      <c r="BX75" s="14"/>
      <c r="BY75" s="14"/>
      <c r="BZ75" s="14"/>
      <c r="CA75" s="14"/>
      <c r="CB75" s="14"/>
      <c r="CC75" s="14"/>
      <c r="CD75" s="14"/>
      <c r="CE75" s="14"/>
      <c r="CF75" s="14"/>
      <c r="CG75" s="14"/>
      <c r="CH75" s="14"/>
      <c r="CI75" s="14"/>
      <c r="CJ75" s="14"/>
      <c r="CK75" s="14"/>
      <c r="CL75" s="14"/>
    </row>
    <row r="76" spans="1:90" ht="30" x14ac:dyDescent="0.25">
      <c r="A76" s="12" t="s">
        <v>6</v>
      </c>
      <c r="B76" s="15" t="s">
        <v>397</v>
      </c>
      <c r="C76" s="15" t="s">
        <v>633</v>
      </c>
      <c r="D76" s="18" t="s">
        <v>280</v>
      </c>
      <c r="E76" s="11" t="s">
        <v>356</v>
      </c>
      <c r="F76" s="11" t="s">
        <v>357</v>
      </c>
      <c r="G76" s="9">
        <v>249666</v>
      </c>
      <c r="H76" s="9">
        <v>174766.2</v>
      </c>
      <c r="I76" s="17" t="s">
        <v>210</v>
      </c>
      <c r="J76" s="15">
        <v>104859.72</v>
      </c>
      <c r="K76" s="17" t="s">
        <v>398</v>
      </c>
      <c r="L76" s="15"/>
      <c r="M76" s="15" t="s">
        <v>221</v>
      </c>
      <c r="N76" s="15"/>
      <c r="O76" s="17"/>
      <c r="P76" s="9">
        <f>Tableau_Lancer_la_requête_à_partir_de_Excel_Files[[#This Row],[Aide Massif Obtenue]]+Tableau_Lancer_la_requête_à_partir_de_Excel_Files[[#This Row],[Autre Public2]]</f>
        <v>0</v>
      </c>
      <c r="Q76" s="13">
        <f>(Tableau_Lancer_la_requête_à_partir_de_Excel_Files[[#This Row],[Autre Public2]]+Tableau_Lancer_la_requête_à_partir_de_Excel_Files[[#This Row],[Aide Massif Obtenue]])/Tableau_Lancer_la_requête_à_partir_de_Excel_Files[[#This Row],[Coût total déposé]]</f>
        <v>0</v>
      </c>
      <c r="R7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76" s="16">
        <f>Tableau_Lancer_la_requête_à_partir_de_Excel_Files[[#This Row],[Aide Massif Obtenue]]/Tableau_Lancer_la_requête_à_partir_de_Excel_Files[[#This Row],[Coût total déposé]]</f>
        <v>0</v>
      </c>
      <c r="T76" s="9">
        <f>Tableau_Lancer_la_requête_à_partir_de_Excel_Files[[#This Row],[Aide Publique Obtenue]]-Tableau_Lancer_la_requête_à_partir_de_Excel_Files[[#This Row],[Aide Publique demandée]]</f>
        <v>-174766.2</v>
      </c>
      <c r="U76" s="9">
        <f>Tableau_Lancer_la_requête_à_partir_de_Excel_Files[[#This Row],[FNADT_FN2]]+Tableau_Lancer_la_requête_à_partir_de_Excel_Files[[#This Row],[AgricultureFN2]]</f>
        <v>0</v>
      </c>
      <c r="V76" s="9"/>
      <c r="W76" s="9"/>
      <c r="X76"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76" s="9"/>
      <c r="Z76" s="9"/>
      <c r="AA76" s="9"/>
      <c r="AB76" s="9"/>
      <c r="AC7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6" s="9"/>
      <c r="AE76" s="9"/>
      <c r="AF76" s="9"/>
      <c r="AG76" s="9"/>
      <c r="AH76" s="9"/>
      <c r="AI76" s="9"/>
      <c r="AJ76" s="9"/>
      <c r="AK76" s="9"/>
      <c r="AL76" s="9"/>
      <c r="AM76" s="9"/>
      <c r="AN76" s="9"/>
      <c r="AO76" s="9"/>
      <c r="AP76" s="9"/>
      <c r="AQ76" s="9"/>
      <c r="AR76" s="9"/>
      <c r="AS76" s="9"/>
      <c r="AT76" s="9"/>
      <c r="AU76" s="9"/>
      <c r="AV76" s="9"/>
      <c r="AW76" s="9"/>
      <c r="AX76" s="9"/>
      <c r="AY76" s="9"/>
      <c r="AZ76" s="9">
        <v>0</v>
      </c>
      <c r="BA76" s="9">
        <v>0</v>
      </c>
      <c r="BB76" s="18">
        <v>43070</v>
      </c>
      <c r="BC76" s="18" t="s">
        <v>685</v>
      </c>
      <c r="BD76" s="9"/>
      <c r="BQ76" s="14"/>
      <c r="BR76" s="14"/>
      <c r="BS76" s="14"/>
      <c r="BT76" s="14"/>
      <c r="BU76" s="14"/>
      <c r="BV76" s="14"/>
      <c r="BW76" s="14"/>
      <c r="BX76" s="14"/>
      <c r="BY76" s="14"/>
      <c r="BZ76" s="14"/>
      <c r="CA76" s="14"/>
      <c r="CB76" s="14"/>
      <c r="CC76" s="14"/>
      <c r="CD76" s="14"/>
      <c r="CE76" s="14"/>
      <c r="CF76" s="14"/>
      <c r="CG76" s="14"/>
      <c r="CH76" s="14"/>
      <c r="CI76" s="14"/>
      <c r="CJ76" s="14"/>
      <c r="CK76" s="14"/>
      <c r="CL76" s="14"/>
    </row>
    <row r="77" spans="1:90" ht="30" x14ac:dyDescent="0.25">
      <c r="A77" s="12" t="s">
        <v>6</v>
      </c>
      <c r="B77" s="15" t="s">
        <v>254</v>
      </c>
      <c r="C77" s="15" t="s">
        <v>392</v>
      </c>
      <c r="D77" s="18" t="s">
        <v>280</v>
      </c>
      <c r="E77" s="11" t="s">
        <v>238</v>
      </c>
      <c r="F77" s="11" t="s">
        <v>242</v>
      </c>
      <c r="G77" s="9">
        <v>25000</v>
      </c>
      <c r="H77" s="9">
        <v>17000</v>
      </c>
      <c r="I77" s="17" t="s">
        <v>255</v>
      </c>
      <c r="J77" s="15">
        <v>0</v>
      </c>
      <c r="K77" s="17" t="s">
        <v>212</v>
      </c>
      <c r="L77" s="15"/>
      <c r="M77" s="15" t="s">
        <v>220</v>
      </c>
      <c r="N77" s="15" t="s">
        <v>240</v>
      </c>
      <c r="O77" s="17"/>
      <c r="P77" s="9">
        <f>Tableau_Lancer_la_requête_à_partir_de_Excel_Files[[#This Row],[Aide Massif Obtenue]]+Tableau_Lancer_la_requête_à_partir_de_Excel_Files[[#This Row],[Autre Public2]]</f>
        <v>0</v>
      </c>
      <c r="Q77" s="13">
        <f>(Tableau_Lancer_la_requête_à_partir_de_Excel_Files[[#This Row],[Autre Public2]]+Tableau_Lancer_la_requête_à_partir_de_Excel_Files[[#This Row],[Aide Massif Obtenue]])/Tableau_Lancer_la_requête_à_partir_de_Excel_Files[[#This Row],[Coût total déposé]]</f>
        <v>0</v>
      </c>
      <c r="R7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77" s="16">
        <f>Tableau_Lancer_la_requête_à_partir_de_Excel_Files[[#This Row],[Aide Massif Obtenue]]/Tableau_Lancer_la_requête_à_partir_de_Excel_Files[[#This Row],[Coût total déposé]]</f>
        <v>0</v>
      </c>
      <c r="T77" s="9">
        <f>Tableau_Lancer_la_requête_à_partir_de_Excel_Files[[#This Row],[Aide Publique Obtenue]]-Tableau_Lancer_la_requête_à_partir_de_Excel_Files[[#This Row],[Aide Publique demandée]]</f>
        <v>-17000</v>
      </c>
      <c r="U77" s="9">
        <f>Tableau_Lancer_la_requête_à_partir_de_Excel_Files[[#This Row],[FNADT_FN2]]+Tableau_Lancer_la_requête_à_partir_de_Excel_Files[[#This Row],[AgricultureFN2]]</f>
        <v>0</v>
      </c>
      <c r="V77" s="9"/>
      <c r="W77" s="9"/>
      <c r="X7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77" s="9"/>
      <c r="Z77" s="9"/>
      <c r="AA77" s="9"/>
      <c r="AB77" s="9"/>
      <c r="AC7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7" s="9"/>
      <c r="AE77" s="9"/>
      <c r="AF77" s="9"/>
      <c r="AG77" s="9"/>
      <c r="AH77" s="9"/>
      <c r="AI77" s="9"/>
      <c r="AJ77" s="9"/>
      <c r="AK77" s="9"/>
      <c r="AL77" s="9"/>
      <c r="AM77" s="9"/>
      <c r="AN77" s="9"/>
      <c r="AO77" s="9"/>
      <c r="AP77" s="9"/>
      <c r="AQ77" s="9"/>
      <c r="AR77" s="9"/>
      <c r="AS77" s="9"/>
      <c r="AT77" s="9"/>
      <c r="AU77" s="9"/>
      <c r="AV77" s="9"/>
      <c r="AW77" s="9"/>
      <c r="AX77" s="9"/>
      <c r="AY77" s="9"/>
      <c r="AZ77" s="9">
        <v>0</v>
      </c>
      <c r="BA77" s="9">
        <v>0</v>
      </c>
      <c r="BB77" s="18">
        <v>42736</v>
      </c>
      <c r="BC77" s="18"/>
      <c r="BD77" s="9"/>
      <c r="BQ77" s="14"/>
      <c r="BR77" s="14"/>
      <c r="BS77" s="14"/>
      <c r="BT77" s="14"/>
      <c r="BU77" s="14"/>
      <c r="BV77" s="14"/>
      <c r="BW77" s="14"/>
      <c r="BX77" s="14"/>
      <c r="BY77" s="14"/>
      <c r="BZ77" s="14"/>
      <c r="CA77" s="14"/>
      <c r="CB77" s="14"/>
      <c r="CC77" s="14"/>
      <c r="CD77" s="14"/>
      <c r="CE77" s="14"/>
      <c r="CF77" s="14"/>
      <c r="CG77" s="14"/>
      <c r="CH77" s="14"/>
      <c r="CI77" s="14"/>
      <c r="CJ77" s="14"/>
      <c r="CK77" s="14"/>
      <c r="CL77" s="14"/>
    </row>
    <row r="78" spans="1:90" ht="30" x14ac:dyDescent="0.25">
      <c r="A78" s="12" t="s">
        <v>6</v>
      </c>
      <c r="B78" s="15" t="s">
        <v>256</v>
      </c>
      <c r="C78" s="15" t="s">
        <v>392</v>
      </c>
      <c r="D78" s="18" t="s">
        <v>280</v>
      </c>
      <c r="E78" s="11" t="s">
        <v>243</v>
      </c>
      <c r="F78" s="11" t="s">
        <v>244</v>
      </c>
      <c r="G78" s="9">
        <v>25300</v>
      </c>
      <c r="H78" s="9">
        <v>5100</v>
      </c>
      <c r="I78" s="17" t="s">
        <v>257</v>
      </c>
      <c r="J78" s="15">
        <v>5100</v>
      </c>
      <c r="K78" s="17" t="s">
        <v>257</v>
      </c>
      <c r="L78" s="15"/>
      <c r="M78" s="15"/>
      <c r="N78" s="15"/>
      <c r="O78" s="17"/>
      <c r="P78" s="9">
        <f>Tableau_Lancer_la_requête_à_partir_de_Excel_Files[[#This Row],[Aide Massif Obtenue]]+Tableau_Lancer_la_requête_à_partir_de_Excel_Files[[#This Row],[Autre Public2]]</f>
        <v>0</v>
      </c>
      <c r="Q78" s="13">
        <f>(Tableau_Lancer_la_requête_à_partir_de_Excel_Files[[#This Row],[Autre Public2]]+Tableau_Lancer_la_requête_à_partir_de_Excel_Files[[#This Row],[Aide Massif Obtenue]])/Tableau_Lancer_la_requête_à_partir_de_Excel_Files[[#This Row],[Coût total déposé]]</f>
        <v>0</v>
      </c>
      <c r="R7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78" s="16">
        <f>Tableau_Lancer_la_requête_à_partir_de_Excel_Files[[#This Row],[Aide Massif Obtenue]]/Tableau_Lancer_la_requête_à_partir_de_Excel_Files[[#This Row],[Coût total déposé]]</f>
        <v>0</v>
      </c>
      <c r="T78" s="9">
        <f>Tableau_Lancer_la_requête_à_partir_de_Excel_Files[[#This Row],[Aide Publique Obtenue]]-Tableau_Lancer_la_requête_à_partir_de_Excel_Files[[#This Row],[Aide Publique demandée]]</f>
        <v>-5100</v>
      </c>
      <c r="U78" s="9">
        <f>Tableau_Lancer_la_requête_à_partir_de_Excel_Files[[#This Row],[FNADT_FN2]]+Tableau_Lancer_la_requête_à_partir_de_Excel_Files[[#This Row],[AgricultureFN2]]</f>
        <v>0</v>
      </c>
      <c r="V78" s="9"/>
      <c r="W78" s="9"/>
      <c r="X78"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78" s="9"/>
      <c r="Z78" s="9"/>
      <c r="AA78" s="9"/>
      <c r="AB78" s="9"/>
      <c r="AC7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8" s="9"/>
      <c r="AE78" s="9"/>
      <c r="AF78" s="9"/>
      <c r="AG78" s="9"/>
      <c r="AH78" s="9"/>
      <c r="AI78" s="9"/>
      <c r="AJ78" s="9"/>
      <c r="AK78" s="9"/>
      <c r="AL78" s="9"/>
      <c r="AM78" s="9"/>
      <c r="AN78" s="9"/>
      <c r="AO78" s="9"/>
      <c r="AP78" s="9"/>
      <c r="AQ78" s="9"/>
      <c r="AR78" s="9"/>
      <c r="AS78" s="9"/>
      <c r="AT78" s="9"/>
      <c r="AU78" s="9"/>
      <c r="AV78" s="9"/>
      <c r="AW78" s="9"/>
      <c r="AX78" s="9"/>
      <c r="AY78" s="9"/>
      <c r="AZ78" s="9">
        <v>0</v>
      </c>
      <c r="BA78" s="9">
        <v>0</v>
      </c>
      <c r="BB78" s="18">
        <v>42736</v>
      </c>
      <c r="BC78" s="18"/>
      <c r="BD78" s="9"/>
      <c r="BQ78" s="14"/>
      <c r="BR78" s="14"/>
      <c r="BS78" s="14"/>
      <c r="BT78" s="14"/>
      <c r="BU78" s="14"/>
      <c r="BV78" s="14"/>
      <c r="BW78" s="14"/>
      <c r="BX78" s="14"/>
      <c r="BY78" s="14"/>
      <c r="BZ78" s="14"/>
      <c r="CA78" s="14"/>
      <c r="CB78" s="14"/>
      <c r="CC78" s="14"/>
      <c r="CD78" s="14"/>
      <c r="CE78" s="14"/>
      <c r="CF78" s="14"/>
      <c r="CG78" s="14"/>
      <c r="CH78" s="14"/>
      <c r="CI78" s="14"/>
      <c r="CJ78" s="14"/>
      <c r="CK78" s="14"/>
      <c r="CL78" s="14"/>
    </row>
    <row r="79" spans="1:90" ht="45" x14ac:dyDescent="0.25">
      <c r="A79" s="12" t="s">
        <v>6</v>
      </c>
      <c r="B79" s="15" t="s">
        <v>258</v>
      </c>
      <c r="C79" s="15" t="s">
        <v>392</v>
      </c>
      <c r="D79" s="18" t="s">
        <v>280</v>
      </c>
      <c r="E79" s="11" t="s">
        <v>245</v>
      </c>
      <c r="F79" s="11" t="s">
        <v>246</v>
      </c>
      <c r="G79" s="9">
        <v>16000</v>
      </c>
      <c r="H79" s="9">
        <v>3200</v>
      </c>
      <c r="I79" s="17" t="s">
        <v>241</v>
      </c>
      <c r="J79" s="15">
        <v>3200</v>
      </c>
      <c r="K79" s="17" t="s">
        <v>241</v>
      </c>
      <c r="L79" s="15"/>
      <c r="M79" s="15"/>
      <c r="N79" s="15"/>
      <c r="O79" s="17"/>
      <c r="P79" s="9">
        <f>Tableau_Lancer_la_requête_à_partir_de_Excel_Files[[#This Row],[Aide Massif Obtenue]]+Tableau_Lancer_la_requête_à_partir_de_Excel_Files[[#This Row],[Autre Public2]]</f>
        <v>0</v>
      </c>
      <c r="Q79" s="13">
        <f>(Tableau_Lancer_la_requête_à_partir_de_Excel_Files[[#This Row],[Autre Public2]]+Tableau_Lancer_la_requête_à_partir_de_Excel_Files[[#This Row],[Aide Massif Obtenue]])/Tableau_Lancer_la_requête_à_partir_de_Excel_Files[[#This Row],[Coût total déposé]]</f>
        <v>0</v>
      </c>
      <c r="R7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79" s="16">
        <f>Tableau_Lancer_la_requête_à_partir_de_Excel_Files[[#This Row],[Aide Massif Obtenue]]/Tableau_Lancer_la_requête_à_partir_de_Excel_Files[[#This Row],[Coût total déposé]]</f>
        <v>0</v>
      </c>
      <c r="T79" s="9">
        <f>Tableau_Lancer_la_requête_à_partir_de_Excel_Files[[#This Row],[Aide Publique Obtenue]]-Tableau_Lancer_la_requête_à_partir_de_Excel_Files[[#This Row],[Aide Publique demandée]]</f>
        <v>-3200</v>
      </c>
      <c r="U79" s="9">
        <f>Tableau_Lancer_la_requête_à_partir_de_Excel_Files[[#This Row],[FNADT_FN2]]+Tableau_Lancer_la_requête_à_partir_de_Excel_Files[[#This Row],[AgricultureFN2]]</f>
        <v>0</v>
      </c>
      <c r="V79" s="9"/>
      <c r="W79" s="9"/>
      <c r="X7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79" s="9"/>
      <c r="Z79" s="9"/>
      <c r="AA79" s="9"/>
      <c r="AB79" s="9"/>
      <c r="AC7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79" s="9"/>
      <c r="AE79" s="9"/>
      <c r="AF79" s="9"/>
      <c r="AG79" s="9"/>
      <c r="AH79" s="9"/>
      <c r="AI79" s="9"/>
      <c r="AJ79" s="9"/>
      <c r="AK79" s="9"/>
      <c r="AL79" s="9"/>
      <c r="AM79" s="9"/>
      <c r="AN79" s="9"/>
      <c r="AO79" s="9"/>
      <c r="AP79" s="9"/>
      <c r="AQ79" s="9"/>
      <c r="AR79" s="9"/>
      <c r="AS79" s="9"/>
      <c r="AT79" s="9"/>
      <c r="AU79" s="9"/>
      <c r="AV79" s="9"/>
      <c r="AW79" s="9"/>
      <c r="AX79" s="9"/>
      <c r="AY79" s="9"/>
      <c r="AZ79" s="9">
        <v>0</v>
      </c>
      <c r="BA79" s="9">
        <v>0</v>
      </c>
      <c r="BB79" s="18">
        <v>42736</v>
      </c>
      <c r="BC79" s="18"/>
      <c r="BD79" s="9"/>
      <c r="BQ79" s="14"/>
      <c r="BR79" s="14"/>
      <c r="BS79" s="14"/>
      <c r="BT79" s="14"/>
      <c r="BU79" s="14"/>
      <c r="BV79" s="14"/>
      <c r="BW79" s="14"/>
      <c r="BX79" s="14"/>
      <c r="BY79" s="14"/>
      <c r="BZ79" s="14"/>
      <c r="CA79" s="14"/>
      <c r="CB79" s="14"/>
      <c r="CC79" s="14"/>
      <c r="CD79" s="14"/>
      <c r="CE79" s="14"/>
      <c r="CF79" s="14"/>
      <c r="CG79" s="14"/>
      <c r="CH79" s="14"/>
      <c r="CI79" s="14"/>
      <c r="CJ79" s="14"/>
      <c r="CK79" s="14"/>
      <c r="CL79" s="14"/>
    </row>
    <row r="80" spans="1:90" ht="30" x14ac:dyDescent="0.25">
      <c r="A80" s="12" t="s">
        <v>6</v>
      </c>
      <c r="B80" s="15" t="s">
        <v>259</v>
      </c>
      <c r="C80" s="15" t="s">
        <v>392</v>
      </c>
      <c r="D80" s="18" t="s">
        <v>280</v>
      </c>
      <c r="E80" s="11" t="s">
        <v>247</v>
      </c>
      <c r="F80" s="11" t="s">
        <v>248</v>
      </c>
      <c r="G80" s="9">
        <v>185000</v>
      </c>
      <c r="H80" s="9">
        <v>144000</v>
      </c>
      <c r="I80" s="17" t="s">
        <v>260</v>
      </c>
      <c r="J80" s="15">
        <v>30000</v>
      </c>
      <c r="K80" s="17" t="s">
        <v>261</v>
      </c>
      <c r="L80" s="15"/>
      <c r="M80" s="15" t="s">
        <v>220</v>
      </c>
      <c r="N80" s="15"/>
      <c r="O80" s="17"/>
      <c r="P80" s="9">
        <f>Tableau_Lancer_la_requête_à_partir_de_Excel_Files[[#This Row],[Aide Massif Obtenue]]+Tableau_Lancer_la_requête_à_partir_de_Excel_Files[[#This Row],[Autre Public2]]</f>
        <v>0</v>
      </c>
      <c r="Q80" s="13">
        <f>(Tableau_Lancer_la_requête_à_partir_de_Excel_Files[[#This Row],[Autre Public2]]+Tableau_Lancer_la_requête_à_partir_de_Excel_Files[[#This Row],[Aide Massif Obtenue]])/Tableau_Lancer_la_requête_à_partir_de_Excel_Files[[#This Row],[Coût total déposé]]</f>
        <v>0</v>
      </c>
      <c r="R8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80" s="16">
        <f>Tableau_Lancer_la_requête_à_partir_de_Excel_Files[[#This Row],[Aide Massif Obtenue]]/Tableau_Lancer_la_requête_à_partir_de_Excel_Files[[#This Row],[Coût total déposé]]</f>
        <v>0</v>
      </c>
      <c r="T80" s="9">
        <f>Tableau_Lancer_la_requête_à_partir_de_Excel_Files[[#This Row],[Aide Publique Obtenue]]-Tableau_Lancer_la_requête_à_partir_de_Excel_Files[[#This Row],[Aide Publique demandée]]</f>
        <v>-144000</v>
      </c>
      <c r="U80" s="9">
        <f>Tableau_Lancer_la_requête_à_partir_de_Excel_Files[[#This Row],[FNADT_FN2]]+Tableau_Lancer_la_requête_à_partir_de_Excel_Files[[#This Row],[AgricultureFN2]]</f>
        <v>0</v>
      </c>
      <c r="V80" s="9"/>
      <c r="W80" s="9"/>
      <c r="X80"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80" s="9"/>
      <c r="Z80" s="9"/>
      <c r="AA80" s="9"/>
      <c r="AB80" s="9"/>
      <c r="AC8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80" s="9"/>
      <c r="AE80" s="9"/>
      <c r="AF80" s="9"/>
      <c r="AG80" s="9"/>
      <c r="AH80" s="9"/>
      <c r="AI80" s="9"/>
      <c r="AJ80" s="9"/>
      <c r="AK80" s="9"/>
      <c r="AL80" s="9"/>
      <c r="AM80" s="9"/>
      <c r="AN80" s="9"/>
      <c r="AO80" s="9"/>
      <c r="AP80" s="9"/>
      <c r="AQ80" s="9"/>
      <c r="AR80" s="9"/>
      <c r="AS80" s="9"/>
      <c r="AT80" s="9"/>
      <c r="AU80" s="9"/>
      <c r="AV80" s="9"/>
      <c r="AW80" s="9"/>
      <c r="AX80" s="9"/>
      <c r="AY80" s="9"/>
      <c r="AZ80" s="9">
        <v>0</v>
      </c>
      <c r="BA80" s="9">
        <v>0</v>
      </c>
      <c r="BB80" s="18">
        <v>42736</v>
      </c>
      <c r="BC80" s="18"/>
      <c r="BD80" s="9"/>
      <c r="BQ80" s="14"/>
      <c r="BR80" s="14"/>
      <c r="BS80" s="14"/>
      <c r="BT80" s="14"/>
      <c r="BU80" s="14"/>
      <c r="BV80" s="14"/>
      <c r="BW80" s="14"/>
      <c r="BX80" s="14"/>
      <c r="BY80" s="14"/>
      <c r="BZ80" s="14"/>
      <c r="CA80" s="14"/>
      <c r="CB80" s="14"/>
      <c r="CC80" s="14"/>
      <c r="CD80" s="14"/>
      <c r="CE80" s="14"/>
      <c r="CF80" s="14"/>
      <c r="CG80" s="14"/>
      <c r="CH80" s="14"/>
      <c r="CI80" s="14"/>
      <c r="CJ80" s="14"/>
      <c r="CK80" s="14"/>
      <c r="CL80" s="14"/>
    </row>
    <row r="81" spans="1:90" ht="30" x14ac:dyDescent="0.25">
      <c r="A81" s="12" t="s">
        <v>6</v>
      </c>
      <c r="B81" s="15" t="s">
        <v>262</v>
      </c>
      <c r="C81" s="15" t="s">
        <v>392</v>
      </c>
      <c r="D81" s="18" t="s">
        <v>280</v>
      </c>
      <c r="E81" s="11" t="s">
        <v>247</v>
      </c>
      <c r="F81" s="11" t="s">
        <v>249</v>
      </c>
      <c r="G81" s="9">
        <v>42000</v>
      </c>
      <c r="H81" s="9">
        <v>25100</v>
      </c>
      <c r="I81" s="17" t="s">
        <v>263</v>
      </c>
      <c r="J81" s="15">
        <v>12500</v>
      </c>
      <c r="K81" s="17" t="s">
        <v>264</v>
      </c>
      <c r="L81" s="15"/>
      <c r="M81" s="15"/>
      <c r="N81" s="15" t="s">
        <v>240</v>
      </c>
      <c r="O81" s="17"/>
      <c r="P81" s="9">
        <f>Tableau_Lancer_la_requête_à_partir_de_Excel_Files[[#This Row],[Aide Massif Obtenue]]+Tableau_Lancer_la_requête_à_partir_de_Excel_Files[[#This Row],[Autre Public2]]</f>
        <v>12500</v>
      </c>
      <c r="Q81" s="13">
        <f>(Tableau_Lancer_la_requête_à_partir_de_Excel_Files[[#This Row],[Autre Public2]]+Tableau_Lancer_la_requête_à_partir_de_Excel_Files[[#This Row],[Aide Massif Obtenue]])/Tableau_Lancer_la_requête_à_partir_de_Excel_Files[[#This Row],[Coût total déposé]]</f>
        <v>0.29761904761904762</v>
      </c>
      <c r="R8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12500</v>
      </c>
      <c r="S81" s="20">
        <f>Tableau_Lancer_la_requête_à_partir_de_Excel_Files[[#This Row],[Aide Massif Obtenue]]/Tableau_Lancer_la_requête_à_partir_de_Excel_Files[[#This Row],[Coût total déposé]]</f>
        <v>0.29761904761904762</v>
      </c>
      <c r="T81" s="9">
        <f>Tableau_Lancer_la_requête_à_partir_de_Excel_Files[[#This Row],[Aide Publique Obtenue]]-Tableau_Lancer_la_requête_à_partir_de_Excel_Files[[#This Row],[Aide Publique demandée]]</f>
        <v>-12600</v>
      </c>
      <c r="U81" s="9">
        <f>Tableau_Lancer_la_requête_à_partir_de_Excel_Files[[#This Row],[FNADT_FN2]]+Tableau_Lancer_la_requête_à_partir_de_Excel_Files[[#This Row],[AgricultureFN2]]</f>
        <v>0</v>
      </c>
      <c r="V81" s="9"/>
      <c r="W81" s="9"/>
      <c r="X81"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81" s="9"/>
      <c r="Z81" s="9"/>
      <c r="AA81" s="9"/>
      <c r="AB81" s="9"/>
      <c r="AC8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12500</v>
      </c>
      <c r="AD81" s="9"/>
      <c r="AE81" s="9"/>
      <c r="AF81" s="9"/>
      <c r="AG81" s="9">
        <v>12500</v>
      </c>
      <c r="AH81" s="9"/>
      <c r="AI81" s="9"/>
      <c r="AJ81" s="9"/>
      <c r="AK81" s="9"/>
      <c r="AL81" s="9"/>
      <c r="AM81" s="9"/>
      <c r="AN81" s="9"/>
      <c r="AO81" s="9"/>
      <c r="AP81" s="9"/>
      <c r="AQ81" s="9"/>
      <c r="AR81" s="9"/>
      <c r="AS81" s="9"/>
      <c r="AT81" s="9"/>
      <c r="AU81" s="9"/>
      <c r="AV81" s="9"/>
      <c r="AW81" s="9"/>
      <c r="AX81" s="9"/>
      <c r="AY81" s="9"/>
      <c r="AZ81" s="9">
        <v>0</v>
      </c>
      <c r="BA81" s="9">
        <v>0</v>
      </c>
      <c r="BB81" s="18">
        <v>42736</v>
      </c>
      <c r="BC81" s="18"/>
      <c r="BD81" s="9"/>
      <c r="BQ81" s="14"/>
      <c r="BR81" s="14"/>
      <c r="BS81" s="14"/>
      <c r="BT81" s="14"/>
      <c r="BU81" s="14"/>
      <c r="BV81" s="14"/>
      <c r="BW81" s="14"/>
      <c r="BX81" s="14"/>
      <c r="BY81" s="14"/>
      <c r="BZ81" s="14"/>
      <c r="CA81" s="14"/>
      <c r="CB81" s="14"/>
      <c r="CC81" s="14"/>
      <c r="CD81" s="14"/>
      <c r="CE81" s="14"/>
      <c r="CF81" s="14"/>
      <c r="CG81" s="14"/>
      <c r="CH81" s="14"/>
      <c r="CI81" s="14"/>
      <c r="CJ81" s="14"/>
      <c r="CK81" s="14"/>
      <c r="CL81" s="14"/>
    </row>
    <row r="82" spans="1:90" ht="45" x14ac:dyDescent="0.25">
      <c r="A82" s="12" t="s">
        <v>5</v>
      </c>
      <c r="B82" s="15" t="s">
        <v>285</v>
      </c>
      <c r="C82" s="15" t="s">
        <v>285</v>
      </c>
      <c r="D82" s="18" t="s">
        <v>290</v>
      </c>
      <c r="E82" s="11" t="s">
        <v>286</v>
      </c>
      <c r="F82" s="11" t="s">
        <v>287</v>
      </c>
      <c r="G82" s="9">
        <v>83843.100000000006</v>
      </c>
      <c r="H82" s="9">
        <v>65500</v>
      </c>
      <c r="I82" s="17" t="s">
        <v>289</v>
      </c>
      <c r="J82" s="15"/>
      <c r="K82" s="17" t="s">
        <v>212</v>
      </c>
      <c r="L82" s="15" t="s">
        <v>205</v>
      </c>
      <c r="M82" s="15" t="s">
        <v>288</v>
      </c>
      <c r="N82" s="15"/>
      <c r="O82" s="17"/>
      <c r="P82" s="9">
        <f>Tableau_Lancer_la_requête_à_partir_de_Excel_Files[[#This Row],[Aide Massif Obtenue]]+Tableau_Lancer_la_requête_à_partir_de_Excel_Files[[#This Row],[Autre Public2]]</f>
        <v>3197</v>
      </c>
      <c r="Q82" s="13">
        <f>(Tableau_Lancer_la_requête_à_partir_de_Excel_Files[[#This Row],[Autre Public2]]+Tableau_Lancer_la_requête_à_partir_de_Excel_Files[[#This Row],[Aide Massif Obtenue]])/Tableau_Lancer_la_requête_à_partir_de_Excel_Files[[#This Row],[Coût total déposé]]</f>
        <v>3.8130746596917335E-2</v>
      </c>
      <c r="R8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3197</v>
      </c>
      <c r="S82" s="20">
        <f>Tableau_Lancer_la_requête_à_partir_de_Excel_Files[[#This Row],[Aide Massif Obtenue]]/Tableau_Lancer_la_requête_à_partir_de_Excel_Files[[#This Row],[Coût total déposé]]</f>
        <v>3.8130746596917335E-2</v>
      </c>
      <c r="T82" s="9">
        <f>Tableau_Lancer_la_requête_à_partir_de_Excel_Files[[#This Row],[Aide Publique Obtenue]]-Tableau_Lancer_la_requête_à_partir_de_Excel_Files[[#This Row],[Aide Publique demandée]]</f>
        <v>-62303</v>
      </c>
      <c r="U82" s="9">
        <f>Tableau_Lancer_la_requête_à_partir_de_Excel_Files[[#This Row],[FNADT_FN2]]+Tableau_Lancer_la_requête_à_partir_de_Excel_Files[[#This Row],[AgricultureFN2]]</f>
        <v>0</v>
      </c>
      <c r="V82" s="9"/>
      <c r="W82" s="9"/>
      <c r="X82" s="9">
        <f>Tableau_Lancer_la_requête_à_partir_de_Excel_Files[[#This Row],[ALPC_FN2]]+Tableau_Lancer_la_requête_à_partir_de_Excel_Files[[#This Row],[AURA_FN2]]+Tableau_Lancer_la_requête_à_partir_de_Excel_Files[[#This Row],[BFC_FN2]]+Tableau_Lancer_la_requête_à_partir_de_Excel_Files[[#This Row],[LRMP_FN2]]</f>
        <v>3197</v>
      </c>
      <c r="Y82" s="9"/>
      <c r="Z82" s="9"/>
      <c r="AA82" s="9"/>
      <c r="AB82" s="9">
        <v>3197</v>
      </c>
      <c r="AC8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82" s="9"/>
      <c r="AE82" s="9"/>
      <c r="AF82" s="9"/>
      <c r="AG82" s="9"/>
      <c r="AH82" s="9"/>
      <c r="AI82" s="9"/>
      <c r="AJ82" s="9"/>
      <c r="AK82" s="9"/>
      <c r="AL82" s="9"/>
      <c r="AM82" s="9"/>
      <c r="AN82" s="9"/>
      <c r="AO82" s="9"/>
      <c r="AP82" s="9"/>
      <c r="AQ82" s="9"/>
      <c r="AR82" s="9"/>
      <c r="AS82" s="9"/>
      <c r="AT82" s="9"/>
      <c r="AU82" s="9"/>
      <c r="AV82" s="9"/>
      <c r="AW82" s="9"/>
      <c r="AX82" s="9"/>
      <c r="AY82" s="9"/>
      <c r="AZ82" s="9">
        <v>0</v>
      </c>
      <c r="BA82" s="9">
        <v>0</v>
      </c>
      <c r="BB82" s="18">
        <v>42736</v>
      </c>
      <c r="BC82" s="18"/>
      <c r="BD82" s="9"/>
      <c r="BQ82" s="14"/>
      <c r="BR82" s="14"/>
      <c r="BS82" s="14"/>
      <c r="BT82" s="14"/>
      <c r="BU82" s="14"/>
      <c r="BV82" s="14"/>
      <c r="BW82" s="14"/>
      <c r="BX82" s="14"/>
      <c r="BY82" s="14"/>
      <c r="BZ82" s="14"/>
      <c r="CA82" s="14"/>
      <c r="CB82" s="14"/>
      <c r="CC82" s="14"/>
      <c r="CD82" s="14"/>
      <c r="CE82" s="14"/>
      <c r="CF82" s="14"/>
      <c r="CG82" s="14"/>
      <c r="CH82" s="14"/>
      <c r="CI82" s="14"/>
      <c r="CJ82" s="14"/>
      <c r="CK82" s="14"/>
      <c r="CL82" s="14"/>
    </row>
    <row r="83" spans="1:90" ht="45" x14ac:dyDescent="0.25">
      <c r="A83" s="12" t="s">
        <v>5</v>
      </c>
      <c r="B83" s="15" t="s">
        <v>291</v>
      </c>
      <c r="C83" s="15" t="s">
        <v>291</v>
      </c>
      <c r="D83" s="18" t="s">
        <v>290</v>
      </c>
      <c r="E83" s="11" t="s">
        <v>292</v>
      </c>
      <c r="F83" s="11" t="s">
        <v>287</v>
      </c>
      <c r="G83" s="9">
        <v>224780.34</v>
      </c>
      <c r="H83" s="9">
        <v>150373</v>
      </c>
      <c r="I83" s="17" t="s">
        <v>293</v>
      </c>
      <c r="J83" s="15"/>
      <c r="K83" s="17" t="s">
        <v>212</v>
      </c>
      <c r="L83" s="15" t="s">
        <v>205</v>
      </c>
      <c r="M83" s="15" t="s">
        <v>288</v>
      </c>
      <c r="N83" s="15"/>
      <c r="O83" s="17"/>
      <c r="P83" s="9">
        <f>Tableau_Lancer_la_requête_à_partir_de_Excel_Files[[#This Row],[Aide Massif Obtenue]]+Tableau_Lancer_la_requête_à_partir_de_Excel_Files[[#This Row],[Autre Public2]]</f>
        <v>63963</v>
      </c>
      <c r="Q83" s="13">
        <f>(Tableau_Lancer_la_requête_à_partir_de_Excel_Files[[#This Row],[Autre Public2]]+Tableau_Lancer_la_requête_à_partir_de_Excel_Files[[#This Row],[Aide Massif Obtenue]])/Tableau_Lancer_la_requête_à_partir_de_Excel_Files[[#This Row],[Coût total déposé]]</f>
        <v>0.28455780429907707</v>
      </c>
      <c r="R8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63963</v>
      </c>
      <c r="S83" s="20">
        <f>Tableau_Lancer_la_requête_à_partir_de_Excel_Files[[#This Row],[Aide Massif Obtenue]]/Tableau_Lancer_la_requête_à_partir_de_Excel_Files[[#This Row],[Coût total déposé]]</f>
        <v>0.28455780429907707</v>
      </c>
      <c r="T83" s="9">
        <f>Tableau_Lancer_la_requête_à_partir_de_Excel_Files[[#This Row],[Aide Publique Obtenue]]-Tableau_Lancer_la_requête_à_partir_de_Excel_Files[[#This Row],[Aide Publique demandée]]</f>
        <v>-86410</v>
      </c>
      <c r="U83" s="9">
        <f>Tableau_Lancer_la_requête_à_partir_de_Excel_Files[[#This Row],[FNADT_FN2]]+Tableau_Lancer_la_requête_à_partir_de_Excel_Files[[#This Row],[AgricultureFN2]]</f>
        <v>0</v>
      </c>
      <c r="V83" s="9"/>
      <c r="W83" s="9"/>
      <c r="X83" s="9">
        <f>Tableau_Lancer_la_requête_à_partir_de_Excel_Files[[#This Row],[ALPC_FN2]]+Tableau_Lancer_la_requête_à_partir_de_Excel_Files[[#This Row],[AURA_FN2]]+Tableau_Lancer_la_requête_à_partir_de_Excel_Files[[#This Row],[BFC_FN2]]+Tableau_Lancer_la_requête_à_partir_de_Excel_Files[[#This Row],[LRMP_FN2]]</f>
        <v>63963</v>
      </c>
      <c r="Y83" s="9"/>
      <c r="Z83" s="9"/>
      <c r="AA83" s="9"/>
      <c r="AB83" s="9">
        <v>63963</v>
      </c>
      <c r="AC8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83" s="9"/>
      <c r="AE83" s="9"/>
      <c r="AF83" s="9"/>
      <c r="AG83" s="9"/>
      <c r="AH83" s="9"/>
      <c r="AI83" s="9"/>
      <c r="AJ83" s="9"/>
      <c r="AK83" s="9"/>
      <c r="AL83" s="9"/>
      <c r="AM83" s="9"/>
      <c r="AN83" s="9"/>
      <c r="AO83" s="9"/>
      <c r="AP83" s="9"/>
      <c r="AQ83" s="9"/>
      <c r="AR83" s="9"/>
      <c r="AS83" s="9"/>
      <c r="AT83" s="9"/>
      <c r="AU83" s="9"/>
      <c r="AV83" s="9"/>
      <c r="AW83" s="9"/>
      <c r="AX83" s="9"/>
      <c r="AY83" s="9"/>
      <c r="AZ83" s="9">
        <v>0</v>
      </c>
      <c r="BA83" s="9">
        <v>0</v>
      </c>
      <c r="BB83" s="18">
        <v>42736</v>
      </c>
      <c r="BC83" s="18"/>
      <c r="BD83" s="9"/>
      <c r="BQ83" s="14"/>
      <c r="BR83" s="14"/>
      <c r="BS83" s="14"/>
      <c r="BT83" s="14"/>
      <c r="BU83" s="14"/>
      <c r="BV83" s="14"/>
      <c r="BW83" s="14"/>
      <c r="BX83" s="14"/>
      <c r="BY83" s="14"/>
      <c r="BZ83" s="14"/>
      <c r="CA83" s="14"/>
      <c r="CB83" s="14"/>
      <c r="CC83" s="14"/>
      <c r="CD83" s="14"/>
      <c r="CE83" s="14"/>
      <c r="CF83" s="14"/>
      <c r="CG83" s="14"/>
      <c r="CH83" s="14"/>
      <c r="CI83" s="14"/>
      <c r="CJ83" s="14"/>
      <c r="CK83" s="14"/>
      <c r="CL83" s="14"/>
    </row>
    <row r="84" spans="1:90" ht="45" x14ac:dyDescent="0.25">
      <c r="A84" s="12" t="s">
        <v>5</v>
      </c>
      <c r="B84" s="15" t="s">
        <v>294</v>
      </c>
      <c r="C84" s="15" t="s">
        <v>294</v>
      </c>
      <c r="D84" s="18" t="s">
        <v>290</v>
      </c>
      <c r="E84" s="11" t="s">
        <v>295</v>
      </c>
      <c r="F84" s="11" t="s">
        <v>287</v>
      </c>
      <c r="G84" s="9">
        <v>98703.459999999992</v>
      </c>
      <c r="H84" s="9">
        <v>68000</v>
      </c>
      <c r="I84" s="17" t="s">
        <v>296</v>
      </c>
      <c r="J84" s="15"/>
      <c r="K84" s="17" t="s">
        <v>212</v>
      </c>
      <c r="L84" s="15" t="s">
        <v>205</v>
      </c>
      <c r="M84" s="15" t="s">
        <v>206</v>
      </c>
      <c r="N84" s="15"/>
      <c r="O84" s="17"/>
      <c r="P84" s="9">
        <f>Tableau_Lancer_la_requête_à_partir_de_Excel_Files[[#This Row],[Aide Massif Obtenue]]+Tableau_Lancer_la_requête_à_partir_de_Excel_Files[[#This Row],[Autre Public2]]</f>
        <v>1500</v>
      </c>
      <c r="Q84" s="13">
        <f>(Tableau_Lancer_la_requête_à_partir_de_Excel_Files[[#This Row],[Autre Public2]]+Tableau_Lancer_la_requête_à_partir_de_Excel_Files[[#This Row],[Aide Massif Obtenue]])/Tableau_Lancer_la_requête_à_partir_de_Excel_Files[[#This Row],[Coût total déposé]]</f>
        <v>1.5197035645964186E-2</v>
      </c>
      <c r="R8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1500</v>
      </c>
      <c r="S84" s="20">
        <f>Tableau_Lancer_la_requête_à_partir_de_Excel_Files[[#This Row],[Aide Massif Obtenue]]/Tableau_Lancer_la_requête_à_partir_de_Excel_Files[[#This Row],[Coût total déposé]]</f>
        <v>1.5197035645964186E-2</v>
      </c>
      <c r="T84" s="9">
        <f>Tableau_Lancer_la_requête_à_partir_de_Excel_Files[[#This Row],[Aide Publique Obtenue]]-Tableau_Lancer_la_requête_à_partir_de_Excel_Files[[#This Row],[Aide Publique demandée]]</f>
        <v>-66500</v>
      </c>
      <c r="U84" s="9">
        <f>Tableau_Lancer_la_requête_à_partir_de_Excel_Files[[#This Row],[FNADT_FN2]]+Tableau_Lancer_la_requête_à_partir_de_Excel_Files[[#This Row],[AgricultureFN2]]</f>
        <v>0</v>
      </c>
      <c r="V84" s="9"/>
      <c r="W84" s="9"/>
      <c r="X84" s="9">
        <f>Tableau_Lancer_la_requête_à_partir_de_Excel_Files[[#This Row],[ALPC_FN2]]+Tableau_Lancer_la_requête_à_partir_de_Excel_Files[[#This Row],[AURA_FN2]]+Tableau_Lancer_la_requête_à_partir_de_Excel_Files[[#This Row],[BFC_FN2]]+Tableau_Lancer_la_requête_à_partir_de_Excel_Files[[#This Row],[LRMP_FN2]]</f>
        <v>1500</v>
      </c>
      <c r="Y84" s="9"/>
      <c r="Z84" s="9">
        <v>1500</v>
      </c>
      <c r="AA84" s="9"/>
      <c r="AB84" s="9"/>
      <c r="AC8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84" s="9"/>
      <c r="AE84" s="9"/>
      <c r="AF84" s="9"/>
      <c r="AG84" s="9"/>
      <c r="AH84" s="9"/>
      <c r="AI84" s="9"/>
      <c r="AJ84" s="9"/>
      <c r="AK84" s="9"/>
      <c r="AL84" s="9"/>
      <c r="AM84" s="9"/>
      <c r="AN84" s="9"/>
      <c r="AO84" s="9"/>
      <c r="AP84" s="9"/>
      <c r="AQ84" s="9"/>
      <c r="AR84" s="9"/>
      <c r="AS84" s="9"/>
      <c r="AT84" s="9"/>
      <c r="AU84" s="9"/>
      <c r="AV84" s="9"/>
      <c r="AW84" s="9"/>
      <c r="AX84" s="9"/>
      <c r="AY84" s="9"/>
      <c r="AZ84" s="9">
        <v>0</v>
      </c>
      <c r="BA84" s="9">
        <v>0</v>
      </c>
      <c r="BB84" s="18">
        <v>42736</v>
      </c>
      <c r="BC84" s="18"/>
      <c r="BD84" s="9"/>
      <c r="BQ84" s="14"/>
      <c r="BR84" s="14"/>
      <c r="BS84" s="14"/>
      <c r="BT84" s="14"/>
      <c r="BU84" s="14"/>
      <c r="BV84" s="14"/>
      <c r="BW84" s="14"/>
      <c r="BX84" s="14"/>
      <c r="BY84" s="14"/>
      <c r="BZ84" s="14"/>
      <c r="CA84" s="14"/>
      <c r="CB84" s="14"/>
      <c r="CC84" s="14"/>
      <c r="CD84" s="14"/>
      <c r="CE84" s="14"/>
      <c r="CF84" s="14"/>
      <c r="CG84" s="14"/>
      <c r="CH84" s="14"/>
      <c r="CI84" s="14"/>
      <c r="CJ84" s="14"/>
      <c r="CK84" s="14"/>
      <c r="CL84" s="14"/>
    </row>
    <row r="85" spans="1:90" ht="45" x14ac:dyDescent="0.25">
      <c r="A85" s="12" t="s">
        <v>5</v>
      </c>
      <c r="B85" s="15" t="s">
        <v>297</v>
      </c>
      <c r="C85" s="15" t="s">
        <v>297</v>
      </c>
      <c r="D85" s="18" t="s">
        <v>290</v>
      </c>
      <c r="E85" s="11" t="s">
        <v>298</v>
      </c>
      <c r="F85" s="11" t="s">
        <v>287</v>
      </c>
      <c r="G85" s="9">
        <v>110190.7</v>
      </c>
      <c r="H85" s="9">
        <v>75000</v>
      </c>
      <c r="I85" s="17" t="s">
        <v>299</v>
      </c>
      <c r="J85" s="15"/>
      <c r="K85" s="17" t="s">
        <v>212</v>
      </c>
      <c r="L85" s="15" t="s">
        <v>205</v>
      </c>
      <c r="M85" s="15" t="s">
        <v>220</v>
      </c>
      <c r="N85" s="15"/>
      <c r="O85" s="17"/>
      <c r="P85" s="9">
        <f>Tableau_Lancer_la_requête_à_partir_de_Excel_Files[[#This Row],[Aide Massif Obtenue]]+Tableau_Lancer_la_requête_à_partir_de_Excel_Files[[#This Row],[Autre Public2]]</f>
        <v>31983</v>
      </c>
      <c r="Q85" s="13">
        <f>(Tableau_Lancer_la_requête_à_partir_de_Excel_Files[[#This Row],[Autre Public2]]+Tableau_Lancer_la_requête_à_partir_de_Excel_Files[[#This Row],[Aide Massif Obtenue]])/Tableau_Lancer_la_requête_à_partir_de_Excel_Files[[#This Row],[Coût total déposé]]</f>
        <v>0.29025135515066153</v>
      </c>
      <c r="R8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31983</v>
      </c>
      <c r="S85" s="20">
        <f>Tableau_Lancer_la_requête_à_partir_de_Excel_Files[[#This Row],[Aide Massif Obtenue]]/Tableau_Lancer_la_requête_à_partir_de_Excel_Files[[#This Row],[Coût total déposé]]</f>
        <v>0.29025135515066153</v>
      </c>
      <c r="T85" s="9">
        <f>Tableau_Lancer_la_requête_à_partir_de_Excel_Files[[#This Row],[Aide Publique Obtenue]]-Tableau_Lancer_la_requête_à_partir_de_Excel_Files[[#This Row],[Aide Publique demandée]]</f>
        <v>-43017</v>
      </c>
      <c r="U85" s="9">
        <f>Tableau_Lancer_la_requête_à_partir_de_Excel_Files[[#This Row],[FNADT_FN2]]+Tableau_Lancer_la_requête_à_partir_de_Excel_Files[[#This Row],[AgricultureFN2]]</f>
        <v>0</v>
      </c>
      <c r="V85" s="9"/>
      <c r="W85" s="9"/>
      <c r="X85" s="9">
        <f>Tableau_Lancer_la_requête_à_partir_de_Excel_Files[[#This Row],[ALPC_FN2]]+Tableau_Lancer_la_requête_à_partir_de_Excel_Files[[#This Row],[AURA_FN2]]+Tableau_Lancer_la_requête_à_partir_de_Excel_Files[[#This Row],[BFC_FN2]]+Tableau_Lancer_la_requête_à_partir_de_Excel_Files[[#This Row],[LRMP_FN2]]</f>
        <v>31983</v>
      </c>
      <c r="Y85" s="9"/>
      <c r="Z85" s="9"/>
      <c r="AA85" s="9"/>
      <c r="AB85" s="9">
        <v>31983</v>
      </c>
      <c r="AC8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85" s="9"/>
      <c r="AE85" s="9"/>
      <c r="AF85" s="9"/>
      <c r="AG85" s="9"/>
      <c r="AH85" s="9"/>
      <c r="AI85" s="9"/>
      <c r="AJ85" s="9"/>
      <c r="AK85" s="9"/>
      <c r="AL85" s="9"/>
      <c r="AM85" s="9"/>
      <c r="AN85" s="9"/>
      <c r="AO85" s="9"/>
      <c r="AP85" s="9"/>
      <c r="AQ85" s="9"/>
      <c r="AR85" s="9"/>
      <c r="AS85" s="9"/>
      <c r="AT85" s="9"/>
      <c r="AU85" s="9"/>
      <c r="AV85" s="9"/>
      <c r="AW85" s="9"/>
      <c r="AX85" s="9"/>
      <c r="AY85" s="9"/>
      <c r="AZ85" s="9">
        <v>0</v>
      </c>
      <c r="BA85" s="9">
        <v>0</v>
      </c>
      <c r="BB85" s="18">
        <v>42736</v>
      </c>
      <c r="BC85" s="18"/>
      <c r="BD85" s="9"/>
      <c r="BI85" s="19"/>
      <c r="BJ85" s="19"/>
      <c r="BK85" s="19"/>
      <c r="BL85" s="19"/>
      <c r="BM85" s="19"/>
      <c r="BN85" s="19"/>
      <c r="BO85" s="19"/>
      <c r="BP85" s="19"/>
      <c r="CE85" s="14"/>
      <c r="CF85" s="14"/>
      <c r="CG85" s="14"/>
      <c r="CH85" s="14"/>
      <c r="CI85" s="14"/>
      <c r="CJ85" s="14"/>
      <c r="CK85" s="14"/>
      <c r="CL85" s="14"/>
    </row>
    <row r="86" spans="1:90" ht="45" x14ac:dyDescent="0.25">
      <c r="A86" s="12" t="s">
        <v>5</v>
      </c>
      <c r="B86" s="15" t="s">
        <v>300</v>
      </c>
      <c r="C86" s="15" t="s">
        <v>300</v>
      </c>
      <c r="D86" s="18" t="s">
        <v>290</v>
      </c>
      <c r="E86" s="11" t="s">
        <v>301</v>
      </c>
      <c r="F86" s="11" t="s">
        <v>287</v>
      </c>
      <c r="G86" s="9">
        <v>206894.02</v>
      </c>
      <c r="H86" s="9">
        <v>162000</v>
      </c>
      <c r="I86" s="17" t="s">
        <v>303</v>
      </c>
      <c r="J86" s="15"/>
      <c r="K86" s="17" t="s">
        <v>212</v>
      </c>
      <c r="L86" s="15" t="s">
        <v>205</v>
      </c>
      <c r="M86" s="15" t="s">
        <v>302</v>
      </c>
      <c r="N86" s="15"/>
      <c r="O86" s="17"/>
      <c r="P86" s="9">
        <f>Tableau_Lancer_la_requête_à_partir_de_Excel_Files[[#This Row],[Aide Massif Obtenue]]+Tableau_Lancer_la_requête_à_partir_de_Excel_Files[[#This Row],[Autre Public2]]</f>
        <v>11395</v>
      </c>
      <c r="Q86" s="13">
        <f>(Tableau_Lancer_la_requête_à_partir_de_Excel_Files[[#This Row],[Autre Public2]]+Tableau_Lancer_la_requête_à_partir_de_Excel_Files[[#This Row],[Aide Massif Obtenue]])/Tableau_Lancer_la_requête_à_partir_de_Excel_Files[[#This Row],[Coût total déposé]]</f>
        <v>5.5076507286194162E-2</v>
      </c>
      <c r="R8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11395</v>
      </c>
      <c r="S86" s="20">
        <f>Tableau_Lancer_la_requête_à_partir_de_Excel_Files[[#This Row],[Aide Massif Obtenue]]/Tableau_Lancer_la_requête_à_partir_de_Excel_Files[[#This Row],[Coût total déposé]]</f>
        <v>5.5076507286194162E-2</v>
      </c>
      <c r="T86" s="9">
        <f>Tableau_Lancer_la_requête_à_partir_de_Excel_Files[[#This Row],[Aide Publique Obtenue]]-Tableau_Lancer_la_requête_à_partir_de_Excel_Files[[#This Row],[Aide Publique demandée]]</f>
        <v>-150605</v>
      </c>
      <c r="U86" s="9">
        <f>Tableau_Lancer_la_requête_à_partir_de_Excel_Files[[#This Row],[FNADT_FN2]]+Tableau_Lancer_la_requête_à_partir_de_Excel_Files[[#This Row],[AgricultureFN2]]</f>
        <v>0</v>
      </c>
      <c r="V86" s="9"/>
      <c r="W86" s="9"/>
      <c r="X86" s="9">
        <f>Tableau_Lancer_la_requête_à_partir_de_Excel_Files[[#This Row],[ALPC_FN2]]+Tableau_Lancer_la_requête_à_partir_de_Excel_Files[[#This Row],[AURA_FN2]]+Tableau_Lancer_la_requête_à_partir_de_Excel_Files[[#This Row],[BFC_FN2]]+Tableau_Lancer_la_requête_à_partir_de_Excel_Files[[#This Row],[LRMP_FN2]]</f>
        <v>11395</v>
      </c>
      <c r="Y86" s="9"/>
      <c r="Z86" s="9"/>
      <c r="AA86" s="9"/>
      <c r="AB86" s="9">
        <v>11395</v>
      </c>
      <c r="AC8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86" s="9"/>
      <c r="AE86" s="9"/>
      <c r="AF86" s="9"/>
      <c r="AG86" s="9"/>
      <c r="AH86" s="9"/>
      <c r="AI86" s="9"/>
      <c r="AJ86" s="9"/>
      <c r="AK86" s="9"/>
      <c r="AL86" s="9"/>
      <c r="AM86" s="9"/>
      <c r="AN86" s="9"/>
      <c r="AO86" s="9"/>
      <c r="AP86" s="9"/>
      <c r="AQ86" s="9"/>
      <c r="AR86" s="9"/>
      <c r="AS86" s="9"/>
      <c r="AT86" s="9"/>
      <c r="AU86" s="9"/>
      <c r="AV86" s="9"/>
      <c r="AW86" s="9"/>
      <c r="AX86" s="9"/>
      <c r="AY86" s="9"/>
      <c r="AZ86" s="9">
        <v>0</v>
      </c>
      <c r="BA86" s="9">
        <v>0</v>
      </c>
      <c r="BB86" s="18">
        <v>42736</v>
      </c>
      <c r="BC86" s="18"/>
      <c r="BD86" s="9"/>
      <c r="BI86" s="19"/>
      <c r="BJ86" s="19"/>
      <c r="BK86" s="19"/>
      <c r="BL86" s="19"/>
      <c r="BM86" s="19"/>
      <c r="BN86" s="19"/>
      <c r="BO86" s="19"/>
      <c r="BP86" s="19"/>
      <c r="CE86" s="14"/>
      <c r="CF86" s="14"/>
      <c r="CG86" s="14"/>
      <c r="CH86" s="14"/>
      <c r="CI86" s="14"/>
      <c r="CJ86" s="14"/>
      <c r="CK86" s="14"/>
      <c r="CL86" s="14"/>
    </row>
    <row r="87" spans="1:90" ht="45" x14ac:dyDescent="0.25">
      <c r="A87" s="12" t="s">
        <v>5</v>
      </c>
      <c r="B87" s="15" t="s">
        <v>304</v>
      </c>
      <c r="C87" s="15" t="s">
        <v>304</v>
      </c>
      <c r="D87" s="18" t="s">
        <v>290</v>
      </c>
      <c r="E87" s="11" t="s">
        <v>305</v>
      </c>
      <c r="F87" s="11" t="s">
        <v>287</v>
      </c>
      <c r="G87" s="9">
        <v>80273.7</v>
      </c>
      <c r="H87" s="9">
        <v>56000</v>
      </c>
      <c r="I87" s="17" t="s">
        <v>307</v>
      </c>
      <c r="J87" s="15"/>
      <c r="K87" s="17" t="s">
        <v>212</v>
      </c>
      <c r="L87" s="15" t="s">
        <v>205</v>
      </c>
      <c r="M87" s="15" t="s">
        <v>220</v>
      </c>
      <c r="N87" s="15" t="s">
        <v>306</v>
      </c>
      <c r="O87" s="17"/>
      <c r="P87" s="9">
        <f>Tableau_Lancer_la_requête_à_partir_de_Excel_Files[[#This Row],[Aide Massif Obtenue]]+Tableau_Lancer_la_requête_à_partir_de_Excel_Files[[#This Row],[Autre Public2]]</f>
        <v>13538</v>
      </c>
      <c r="Q87" s="13">
        <f>(Tableau_Lancer_la_requête_à_partir_de_Excel_Files[[#This Row],[Autre Public2]]+Tableau_Lancer_la_requête_à_partir_de_Excel_Files[[#This Row],[Aide Massif Obtenue]])/Tableau_Lancer_la_requête_à_partir_de_Excel_Files[[#This Row],[Coût total déposé]]</f>
        <v>0.16864801298557311</v>
      </c>
      <c r="R8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13538</v>
      </c>
      <c r="S87" s="21">
        <f>Tableau_Lancer_la_requête_à_partir_de_Excel_Files[[#This Row],[Aide Massif Obtenue]]/Tableau_Lancer_la_requête_à_partir_de_Excel_Files[[#This Row],[Coût total déposé]]</f>
        <v>0.16864801298557311</v>
      </c>
      <c r="T87" s="9">
        <f>Tableau_Lancer_la_requête_à_partir_de_Excel_Files[[#This Row],[Aide Publique Obtenue]]-Tableau_Lancer_la_requête_à_partir_de_Excel_Files[[#This Row],[Aide Publique demandée]]</f>
        <v>-42462</v>
      </c>
      <c r="U87" s="9">
        <f>Tableau_Lancer_la_requête_à_partir_de_Excel_Files[[#This Row],[FNADT_FN2]]+Tableau_Lancer_la_requête_à_partir_de_Excel_Files[[#This Row],[AgricultureFN2]]</f>
        <v>0</v>
      </c>
      <c r="V87" s="9"/>
      <c r="W87" s="9"/>
      <c r="X87" s="9">
        <f>Tableau_Lancer_la_requête_à_partir_de_Excel_Files[[#This Row],[ALPC_FN2]]+Tableau_Lancer_la_requête_à_partir_de_Excel_Files[[#This Row],[AURA_FN2]]+Tableau_Lancer_la_requête_à_partir_de_Excel_Files[[#This Row],[BFC_FN2]]+Tableau_Lancer_la_requête_à_partir_de_Excel_Files[[#This Row],[LRMP_FN2]]</f>
        <v>13538</v>
      </c>
      <c r="Y87" s="9"/>
      <c r="Z87" s="9"/>
      <c r="AA87" s="9"/>
      <c r="AB87" s="9">
        <v>13538</v>
      </c>
      <c r="AC8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87" s="9"/>
      <c r="AE87" s="9"/>
      <c r="AF87" s="9"/>
      <c r="AG87" s="9"/>
      <c r="AH87" s="9"/>
      <c r="AI87" s="9"/>
      <c r="AJ87" s="9"/>
      <c r="AK87" s="9"/>
      <c r="AL87" s="9"/>
      <c r="AM87" s="9"/>
      <c r="AN87" s="9"/>
      <c r="AO87" s="9"/>
      <c r="AP87" s="9"/>
      <c r="AQ87" s="9"/>
      <c r="AR87" s="9"/>
      <c r="AS87" s="9"/>
      <c r="AT87" s="9"/>
      <c r="AU87" s="9"/>
      <c r="AV87" s="9"/>
      <c r="AW87" s="9"/>
      <c r="AX87" s="9"/>
      <c r="AY87" s="9"/>
      <c r="AZ87" s="9">
        <v>0</v>
      </c>
      <c r="BA87" s="9">
        <v>0</v>
      </c>
      <c r="BB87" s="18">
        <v>42736</v>
      </c>
      <c r="BC87" s="18"/>
      <c r="BD87" s="9"/>
      <c r="BI87" s="19"/>
      <c r="BJ87" s="19"/>
      <c r="BK87" s="19"/>
      <c r="BL87" s="19"/>
      <c r="BM87" s="19"/>
      <c r="BN87" s="19"/>
      <c r="BO87" s="19"/>
      <c r="BP87" s="19"/>
      <c r="CE87" s="14"/>
      <c r="CF87" s="14"/>
      <c r="CG87" s="14"/>
      <c r="CH87" s="14"/>
      <c r="CI87" s="14"/>
      <c r="CJ87" s="14"/>
      <c r="CK87" s="14"/>
      <c r="CL87" s="14"/>
    </row>
    <row r="88" spans="1:90" ht="30" x14ac:dyDescent="0.25">
      <c r="A88" s="12" t="s">
        <v>6</v>
      </c>
      <c r="B88" s="15" t="s">
        <v>399</v>
      </c>
      <c r="C88" s="15" t="s">
        <v>634</v>
      </c>
      <c r="D88" s="18" t="s">
        <v>280</v>
      </c>
      <c r="E88" s="11" t="s">
        <v>635</v>
      </c>
      <c r="F88" s="11" t="s">
        <v>358</v>
      </c>
      <c r="G88" s="9">
        <v>402620</v>
      </c>
      <c r="H88" s="9">
        <v>295034</v>
      </c>
      <c r="I88" s="17" t="s">
        <v>402</v>
      </c>
      <c r="J88" s="15">
        <v>145448</v>
      </c>
      <c r="K88" s="17" t="s">
        <v>403</v>
      </c>
      <c r="L88" s="15" t="s">
        <v>205</v>
      </c>
      <c r="M88" s="15" t="s">
        <v>400</v>
      </c>
      <c r="N88" s="15" t="s">
        <v>401</v>
      </c>
      <c r="O88" s="17">
        <v>42933</v>
      </c>
      <c r="P88" s="9">
        <f>Tableau_Lancer_la_requête_à_partir_de_Excel_Files[[#This Row],[Aide Massif Obtenue]]+Tableau_Lancer_la_requête_à_partir_de_Excel_Files[[#This Row],[Autre Public2]]</f>
        <v>137223</v>
      </c>
      <c r="Q88" s="13">
        <f>(Tableau_Lancer_la_requête_à_partir_de_Excel_Files[[#This Row],[Autre Public2]]+Tableau_Lancer_la_requête_à_partir_de_Excel_Files[[#This Row],[Aide Massif Obtenue]])/Tableau_Lancer_la_requête_à_partir_de_Excel_Files[[#This Row],[Coût total déposé]]</f>
        <v>0.34082509562366498</v>
      </c>
      <c r="R8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137223</v>
      </c>
      <c r="S88" s="21">
        <f>Tableau_Lancer_la_requête_à_partir_de_Excel_Files[[#This Row],[Aide Massif Obtenue]]/Tableau_Lancer_la_requête_à_partir_de_Excel_Files[[#This Row],[Coût total déposé]]</f>
        <v>0.34082509562366498</v>
      </c>
      <c r="T88" s="9">
        <f>Tableau_Lancer_la_requête_à_partir_de_Excel_Files[[#This Row],[Aide Publique Obtenue]]-Tableau_Lancer_la_requête_à_partir_de_Excel_Files[[#This Row],[Aide Publique demandée]]</f>
        <v>-157811</v>
      </c>
      <c r="U88" s="9">
        <f>Tableau_Lancer_la_requête_à_partir_de_Excel_Files[[#This Row],[FNADT_FN2]]+Tableau_Lancer_la_requête_à_partir_de_Excel_Files[[#This Row],[AgricultureFN2]]</f>
        <v>24979</v>
      </c>
      <c r="V88" s="9">
        <v>24979</v>
      </c>
      <c r="W88" s="9"/>
      <c r="X88" s="9">
        <f>Tableau_Lancer_la_requête_à_partir_de_Excel_Files[[#This Row],[ALPC_FN2]]+Tableau_Lancer_la_requête_à_partir_de_Excel_Files[[#This Row],[AURA_FN2]]+Tableau_Lancer_la_requête_à_partir_de_Excel_Files[[#This Row],[BFC_FN2]]+Tableau_Lancer_la_requête_à_partir_de_Excel_Files[[#This Row],[LRMP_FN2]]</f>
        <v>17500</v>
      </c>
      <c r="Y88" s="9"/>
      <c r="Z88" s="9">
        <v>13500</v>
      </c>
      <c r="AA88" s="9"/>
      <c r="AB88" s="9">
        <v>4000</v>
      </c>
      <c r="AC8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88" s="9"/>
      <c r="AE88" s="9"/>
      <c r="AF88" s="9"/>
      <c r="AG88" s="9"/>
      <c r="AH88" s="9"/>
      <c r="AI88" s="9"/>
      <c r="AJ88" s="9"/>
      <c r="AK88" s="9"/>
      <c r="AL88" s="9"/>
      <c r="AM88" s="9"/>
      <c r="AN88" s="9"/>
      <c r="AO88" s="9"/>
      <c r="AP88" s="9"/>
      <c r="AQ88" s="9"/>
      <c r="AR88" s="9"/>
      <c r="AS88" s="9"/>
      <c r="AT88" s="9"/>
      <c r="AU88" s="9"/>
      <c r="AV88" s="9"/>
      <c r="AW88" s="9"/>
      <c r="AX88" s="9"/>
      <c r="AY88" s="9"/>
      <c r="AZ88" s="9">
        <v>0</v>
      </c>
      <c r="BA88" s="9">
        <v>94744</v>
      </c>
      <c r="BB88" s="18">
        <v>42979</v>
      </c>
      <c r="BC88" s="18"/>
      <c r="BD88" s="9"/>
      <c r="BI88" s="19"/>
      <c r="BJ88" s="19"/>
      <c r="BK88" s="19"/>
      <c r="BL88" s="19"/>
      <c r="BM88" s="19"/>
      <c r="BN88" s="19"/>
      <c r="BO88" s="19"/>
      <c r="BP88" s="19"/>
      <c r="CE88" s="14"/>
      <c r="CF88" s="14"/>
      <c r="CG88" s="14"/>
      <c r="CH88" s="14"/>
      <c r="CI88" s="14"/>
      <c r="CJ88" s="14"/>
      <c r="CK88" s="14"/>
      <c r="CL88" s="14"/>
    </row>
    <row r="89" spans="1:90" ht="30" x14ac:dyDescent="0.25">
      <c r="A89" s="12" t="s">
        <v>6</v>
      </c>
      <c r="B89" s="15" t="s">
        <v>404</v>
      </c>
      <c r="C89" s="15" t="s">
        <v>636</v>
      </c>
      <c r="D89" s="18" t="s">
        <v>280</v>
      </c>
      <c r="E89" s="11" t="s">
        <v>359</v>
      </c>
      <c r="F89" s="11" t="s">
        <v>360</v>
      </c>
      <c r="G89" s="9">
        <v>186100.33</v>
      </c>
      <c r="H89" s="9">
        <v>74440.13</v>
      </c>
      <c r="I89" s="17" t="s">
        <v>211</v>
      </c>
      <c r="J89" s="15">
        <v>74440.13</v>
      </c>
      <c r="K89" s="17" t="s">
        <v>211</v>
      </c>
      <c r="L89" s="15"/>
      <c r="M89" s="15"/>
      <c r="N89" s="15"/>
      <c r="O89" s="17"/>
      <c r="P89" s="9">
        <f>Tableau_Lancer_la_requête_à_partir_de_Excel_Files[[#This Row],[Aide Massif Obtenue]]+Tableau_Lancer_la_requête_à_partir_de_Excel_Files[[#This Row],[Autre Public2]]</f>
        <v>8268</v>
      </c>
      <c r="Q89" s="13">
        <f>(Tableau_Lancer_la_requête_à_partir_de_Excel_Files[[#This Row],[Autre Public2]]+Tableau_Lancer_la_requête_à_partir_de_Excel_Files[[#This Row],[Aide Massif Obtenue]])/Tableau_Lancer_la_requête_à_partir_de_Excel_Files[[#This Row],[Coût total déposé]]</f>
        <v>4.4427648247587742E-2</v>
      </c>
      <c r="R8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6668</v>
      </c>
      <c r="S89" s="21">
        <f>Tableau_Lancer_la_requête_à_partir_de_Excel_Files[[#This Row],[Aide Massif Obtenue]]/Tableau_Lancer_la_requête_à_partir_de_Excel_Files[[#This Row],[Coût total déposé]]</f>
        <v>3.5830135282403856E-2</v>
      </c>
      <c r="T89" s="9">
        <f>Tableau_Lancer_la_requête_à_partir_de_Excel_Files[[#This Row],[Aide Publique Obtenue]]-Tableau_Lancer_la_requête_à_partir_de_Excel_Files[[#This Row],[Aide Publique demandée]]</f>
        <v>-66172.13</v>
      </c>
      <c r="U89" s="9">
        <f>Tableau_Lancer_la_requête_à_partir_de_Excel_Files[[#This Row],[FNADT_FN2]]+Tableau_Lancer_la_requête_à_partir_de_Excel_Files[[#This Row],[AgricultureFN2]]</f>
        <v>0</v>
      </c>
      <c r="V89" s="9"/>
      <c r="W89" s="9"/>
      <c r="X8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89" s="9"/>
      <c r="Z89" s="9"/>
      <c r="AA89" s="9"/>
      <c r="AB89" s="9"/>
      <c r="AC8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89" s="9"/>
      <c r="AE89" s="9"/>
      <c r="AF89" s="9"/>
      <c r="AG89" s="9"/>
      <c r="AH89" s="9"/>
      <c r="AI89" s="9"/>
      <c r="AJ89" s="9"/>
      <c r="AK89" s="9"/>
      <c r="AL89" s="9"/>
      <c r="AM89" s="9"/>
      <c r="AN89" s="9"/>
      <c r="AO89" s="9"/>
      <c r="AP89" s="9"/>
      <c r="AQ89" s="9"/>
      <c r="AR89" s="9"/>
      <c r="AS89" s="9"/>
      <c r="AT89" s="9"/>
      <c r="AU89" s="9"/>
      <c r="AV89" s="9"/>
      <c r="AW89" s="9"/>
      <c r="AX89" s="9"/>
      <c r="AY89" s="9"/>
      <c r="AZ89" s="9">
        <v>1600</v>
      </c>
      <c r="BA89" s="9">
        <v>6668</v>
      </c>
      <c r="BB89" s="18">
        <v>42917</v>
      </c>
      <c r="BC89" s="18"/>
      <c r="BD89" s="9"/>
      <c r="BI89" s="19"/>
      <c r="BJ89" s="19"/>
      <c r="BK89" s="19"/>
      <c r="BL89" s="19"/>
      <c r="BM89" s="19"/>
      <c r="BN89" s="19"/>
      <c r="BO89" s="19"/>
      <c r="BP89" s="19"/>
      <c r="CE89" s="14"/>
      <c r="CF89" s="14"/>
      <c r="CG89" s="14"/>
      <c r="CH89" s="14"/>
      <c r="CI89" s="14"/>
      <c r="CJ89" s="14"/>
      <c r="CK89" s="14"/>
      <c r="CL89" s="14"/>
    </row>
    <row r="90" spans="1:90" ht="45" x14ac:dyDescent="0.25">
      <c r="A90" s="12" t="s">
        <v>6</v>
      </c>
      <c r="B90" s="15" t="s">
        <v>405</v>
      </c>
      <c r="C90" s="15" t="s">
        <v>636</v>
      </c>
      <c r="D90" s="18" t="s">
        <v>280</v>
      </c>
      <c r="E90" s="11" t="s">
        <v>361</v>
      </c>
      <c r="F90" s="11" t="s">
        <v>362</v>
      </c>
      <c r="G90" s="9">
        <v>16670</v>
      </c>
      <c r="H90" s="9">
        <v>11669</v>
      </c>
      <c r="I90" s="17" t="s">
        <v>210</v>
      </c>
      <c r="J90" s="15">
        <v>6668</v>
      </c>
      <c r="K90" s="17" t="s">
        <v>211</v>
      </c>
      <c r="L90" s="15"/>
      <c r="M90" s="15"/>
      <c r="N90" s="15"/>
      <c r="O90" s="17"/>
      <c r="P90" s="9">
        <f>Tableau_Lancer_la_requête_à_partir_de_Excel_Files[[#This Row],[Aide Massif Obtenue]]+Tableau_Lancer_la_requête_à_partir_de_Excel_Files[[#This Row],[Autre Public2]]</f>
        <v>37220</v>
      </c>
      <c r="Q90" s="13">
        <f>(Tableau_Lancer_la_requête_à_partir_de_Excel_Files[[#This Row],[Autre Public2]]+Tableau_Lancer_la_requête_à_partir_de_Excel_Files[[#This Row],[Aide Massif Obtenue]])/Tableau_Lancer_la_requête_à_partir_de_Excel_Files[[#This Row],[Coût total déposé]]</f>
        <v>2.2327534493101382</v>
      </c>
      <c r="R9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37220</v>
      </c>
      <c r="S90" s="21">
        <f>Tableau_Lancer_la_requête_à_partir_de_Excel_Files[[#This Row],[Aide Massif Obtenue]]/Tableau_Lancer_la_requête_à_partir_de_Excel_Files[[#This Row],[Coût total déposé]]</f>
        <v>2.2327534493101382</v>
      </c>
      <c r="T90" s="9">
        <f>Tableau_Lancer_la_requête_à_partir_de_Excel_Files[[#This Row],[Aide Publique Obtenue]]-Tableau_Lancer_la_requête_à_partir_de_Excel_Files[[#This Row],[Aide Publique demandée]]</f>
        <v>25551</v>
      </c>
      <c r="U90" s="9">
        <f>Tableau_Lancer_la_requête_à_partir_de_Excel_Files[[#This Row],[FNADT_FN2]]+Tableau_Lancer_la_requête_à_partir_de_Excel_Files[[#This Row],[AgricultureFN2]]</f>
        <v>0</v>
      </c>
      <c r="V90" s="9"/>
      <c r="W90" s="9"/>
      <c r="X90"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90" s="9"/>
      <c r="Z90" s="9"/>
      <c r="AA90" s="9"/>
      <c r="AB90" s="9"/>
      <c r="AC9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90" s="9"/>
      <c r="AE90" s="9"/>
      <c r="AF90" s="9"/>
      <c r="AG90" s="9"/>
      <c r="AH90" s="9"/>
      <c r="AI90" s="9"/>
      <c r="AJ90" s="9"/>
      <c r="AK90" s="9"/>
      <c r="AL90" s="9"/>
      <c r="AM90" s="9"/>
      <c r="AN90" s="9"/>
      <c r="AO90" s="9"/>
      <c r="AP90" s="9"/>
      <c r="AQ90" s="9"/>
      <c r="AR90" s="9"/>
      <c r="AS90" s="9"/>
      <c r="AT90" s="9"/>
      <c r="AU90" s="9"/>
      <c r="AV90" s="9"/>
      <c r="AW90" s="9"/>
      <c r="AX90" s="9"/>
      <c r="AY90" s="9"/>
      <c r="AZ90" s="9">
        <v>0</v>
      </c>
      <c r="BA90" s="9">
        <v>37220</v>
      </c>
      <c r="BB90" s="18">
        <v>43101</v>
      </c>
      <c r="BC90" s="18"/>
      <c r="BD90" s="9"/>
      <c r="BI90" s="19"/>
      <c r="BJ90" s="19"/>
      <c r="BK90" s="19"/>
      <c r="BL90" s="19"/>
      <c r="BM90" s="19"/>
      <c r="BN90" s="19"/>
      <c r="BO90" s="19"/>
      <c r="BP90" s="19"/>
      <c r="CE90" s="14"/>
      <c r="CF90" s="14"/>
      <c r="CG90" s="14"/>
      <c r="CH90" s="14"/>
      <c r="CI90" s="14"/>
      <c r="CJ90" s="14"/>
      <c r="CK90" s="14"/>
      <c r="CL90" s="14"/>
    </row>
    <row r="91" spans="1:90" ht="30" x14ac:dyDescent="0.25">
      <c r="A91" s="12" t="s">
        <v>6</v>
      </c>
      <c r="B91" s="15" t="s">
        <v>406</v>
      </c>
      <c r="C91" s="15" t="s">
        <v>553</v>
      </c>
      <c r="D91" s="18" t="s">
        <v>280</v>
      </c>
      <c r="E91" s="11" t="s">
        <v>184</v>
      </c>
      <c r="F91" s="11" t="s">
        <v>363</v>
      </c>
      <c r="G91" s="9">
        <v>333535.76074999996</v>
      </c>
      <c r="H91" s="9">
        <v>233281.87972499998</v>
      </c>
      <c r="I91" s="17" t="s">
        <v>408</v>
      </c>
      <c r="J91" s="15">
        <v>100060.72822499998</v>
      </c>
      <c r="K91" s="17" t="s">
        <v>222</v>
      </c>
      <c r="L91" s="15" t="s">
        <v>205</v>
      </c>
      <c r="M91" s="15" t="s">
        <v>400</v>
      </c>
      <c r="N91" s="15" t="s">
        <v>407</v>
      </c>
      <c r="O91" s="17">
        <v>42929</v>
      </c>
      <c r="P91" s="9">
        <f>Tableau_Lancer_la_requête_à_partir_de_Excel_Files[[#This Row],[Aide Massif Obtenue]]+Tableau_Lancer_la_requête_à_partir_de_Excel_Files[[#This Row],[Autre Public2]]</f>
        <v>43221.15</v>
      </c>
      <c r="Q91" s="13">
        <f>(Tableau_Lancer_la_requête_à_partir_de_Excel_Files[[#This Row],[Autre Public2]]+Tableau_Lancer_la_requête_à_partir_de_Excel_Files[[#This Row],[Aide Massif Obtenue]])/Tableau_Lancer_la_requête_à_partir_de_Excel_Files[[#This Row],[Coût total déposé]]</f>
        <v>0.12958475547812756</v>
      </c>
      <c r="R9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43221.15</v>
      </c>
      <c r="S91" s="21">
        <f>Tableau_Lancer_la_requête_à_partir_de_Excel_Files[[#This Row],[Aide Massif Obtenue]]/Tableau_Lancer_la_requête_à_partir_de_Excel_Files[[#This Row],[Coût total déposé]]</f>
        <v>0.12958475547812756</v>
      </c>
      <c r="T91" s="9">
        <f>Tableau_Lancer_la_requête_à_partir_de_Excel_Files[[#This Row],[Aide Publique Obtenue]]-Tableau_Lancer_la_requête_à_partir_de_Excel_Files[[#This Row],[Aide Publique demandée]]</f>
        <v>-190060.72972499998</v>
      </c>
      <c r="U91" s="9">
        <f>Tableau_Lancer_la_requête_à_partir_de_Excel_Files[[#This Row],[FNADT_FN2]]+Tableau_Lancer_la_requête_à_partir_de_Excel_Files[[#This Row],[AgricultureFN2]]</f>
        <v>43221.15</v>
      </c>
      <c r="V91" s="9">
        <v>43221.15</v>
      </c>
      <c r="W91" s="9"/>
      <c r="X91"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91" s="9"/>
      <c r="Z91" s="9"/>
      <c r="AA91" s="9"/>
      <c r="AB91" s="9"/>
      <c r="AC9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91" s="9"/>
      <c r="AE91" s="9"/>
      <c r="AF91" s="9"/>
      <c r="AG91" s="9"/>
      <c r="AH91" s="9"/>
      <c r="AI91" s="9"/>
      <c r="AJ91" s="9"/>
      <c r="AK91" s="9"/>
      <c r="AL91" s="9"/>
      <c r="AM91" s="9"/>
      <c r="AN91" s="9"/>
      <c r="AO91" s="9"/>
      <c r="AP91" s="9"/>
      <c r="AQ91" s="9"/>
      <c r="AR91" s="9"/>
      <c r="AS91" s="9"/>
      <c r="AT91" s="9"/>
      <c r="AU91" s="9"/>
      <c r="AV91" s="9"/>
      <c r="AW91" s="9"/>
      <c r="AX91" s="9"/>
      <c r="AY91" s="9"/>
      <c r="AZ91" s="9">
        <v>0</v>
      </c>
      <c r="BA91" s="9">
        <v>0</v>
      </c>
      <c r="BB91" s="18">
        <v>43101</v>
      </c>
      <c r="BC91" s="18"/>
      <c r="BD91" s="9"/>
      <c r="BI91" s="19"/>
      <c r="BJ91" s="19"/>
      <c r="BK91" s="19"/>
      <c r="BL91" s="19"/>
      <c r="BM91" s="19"/>
      <c r="BN91" s="19"/>
      <c r="BO91" s="19"/>
      <c r="BP91" s="19"/>
      <c r="CE91" s="14"/>
      <c r="CF91" s="14"/>
      <c r="CG91" s="14"/>
      <c r="CH91" s="14"/>
      <c r="CI91" s="14"/>
      <c r="CJ91" s="14"/>
      <c r="CK91" s="14"/>
      <c r="CL91" s="14"/>
    </row>
    <row r="92" spans="1:90" ht="30" x14ac:dyDescent="0.25">
      <c r="A92" s="12" t="s">
        <v>6</v>
      </c>
      <c r="B92" s="15" t="s">
        <v>410</v>
      </c>
      <c r="C92" s="15" t="s">
        <v>409</v>
      </c>
      <c r="D92" s="18" t="s">
        <v>280</v>
      </c>
      <c r="E92" s="11" t="s">
        <v>364</v>
      </c>
      <c r="F92" s="11" t="s">
        <v>365</v>
      </c>
      <c r="G92" s="9">
        <v>220429</v>
      </c>
      <c r="H92" s="9">
        <v>154304</v>
      </c>
      <c r="I92" s="17" t="s">
        <v>210</v>
      </c>
      <c r="J92" s="15">
        <v>88170</v>
      </c>
      <c r="K92" s="17" t="s">
        <v>211</v>
      </c>
      <c r="L92" s="15" t="s">
        <v>205</v>
      </c>
      <c r="M92" s="15" t="s">
        <v>400</v>
      </c>
      <c r="N92" s="15" t="s">
        <v>411</v>
      </c>
      <c r="O92" s="17">
        <v>42935</v>
      </c>
      <c r="P92" s="9">
        <f>Tableau_Lancer_la_requête_à_partir_de_Excel_Files[[#This Row],[Aide Massif Obtenue]]+Tableau_Lancer_la_requête_à_partir_de_Excel_Files[[#This Row],[Autre Public2]]</f>
        <v>119533</v>
      </c>
      <c r="Q92" s="13">
        <f>(Tableau_Lancer_la_requête_à_partir_de_Excel_Files[[#This Row],[Autre Public2]]+Tableau_Lancer_la_requête_à_partir_de_Excel_Files[[#This Row],[Aide Massif Obtenue]])/Tableau_Lancer_la_requête_à_partir_de_Excel_Files[[#This Row],[Coût total déposé]]</f>
        <v>0.54227438313470555</v>
      </c>
      <c r="R9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119533</v>
      </c>
      <c r="S92" s="21">
        <f>Tableau_Lancer_la_requête_à_partir_de_Excel_Files[[#This Row],[Aide Massif Obtenue]]/Tableau_Lancer_la_requête_à_partir_de_Excel_Files[[#This Row],[Coût total déposé]]</f>
        <v>0.54227438313470555</v>
      </c>
      <c r="T92" s="9">
        <f>Tableau_Lancer_la_requête_à_partir_de_Excel_Files[[#This Row],[Aide Publique Obtenue]]-Tableau_Lancer_la_requête_à_partir_de_Excel_Files[[#This Row],[Aide Publique demandée]]</f>
        <v>-34771</v>
      </c>
      <c r="U92" s="9">
        <f>Tableau_Lancer_la_requête_à_partir_de_Excel_Files[[#This Row],[FNADT_FN2]]+Tableau_Lancer_la_requête_à_partir_de_Excel_Files[[#This Row],[AgricultureFN2]]</f>
        <v>45405</v>
      </c>
      <c r="V92" s="9">
        <v>45405</v>
      </c>
      <c r="W92" s="9"/>
      <c r="X92"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92" s="9"/>
      <c r="Z92" s="9"/>
      <c r="AA92" s="9"/>
      <c r="AB92" s="9"/>
      <c r="AC9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92" s="9"/>
      <c r="AE92" s="9"/>
      <c r="AF92" s="9"/>
      <c r="AG92" s="9"/>
      <c r="AH92" s="9"/>
      <c r="AI92" s="9"/>
      <c r="AJ92" s="9"/>
      <c r="AK92" s="9"/>
      <c r="AL92" s="9"/>
      <c r="AM92" s="9"/>
      <c r="AN92" s="9"/>
      <c r="AO92" s="9"/>
      <c r="AP92" s="9"/>
      <c r="AQ92" s="9">
        <v>0</v>
      </c>
      <c r="AR92" s="9"/>
      <c r="AS92" s="9"/>
      <c r="AT92" s="9"/>
      <c r="AU92" s="9"/>
      <c r="AV92" s="9"/>
      <c r="AW92" s="9"/>
      <c r="AX92" s="9"/>
      <c r="AY92" s="9"/>
      <c r="AZ92" s="9">
        <v>0</v>
      </c>
      <c r="BA92" s="9">
        <v>74128</v>
      </c>
      <c r="BB92" s="18">
        <v>43101</v>
      </c>
      <c r="BC92" s="18"/>
      <c r="BD92" s="9"/>
      <c r="BI92" s="19"/>
      <c r="BJ92" s="19"/>
      <c r="BK92" s="19"/>
      <c r="BL92" s="19"/>
      <c r="BM92" s="19"/>
      <c r="BN92" s="19"/>
      <c r="BO92" s="19"/>
      <c r="BP92" s="19"/>
      <c r="CE92" s="14"/>
      <c r="CF92" s="14"/>
      <c r="CG92" s="14"/>
      <c r="CH92" s="14"/>
      <c r="CI92" s="14"/>
      <c r="CJ92" s="14"/>
      <c r="CK92" s="14"/>
      <c r="CL92" s="14"/>
    </row>
    <row r="93" spans="1:90" ht="45" x14ac:dyDescent="0.25">
      <c r="A93" s="12" t="s">
        <v>6</v>
      </c>
      <c r="B93" s="15" t="s">
        <v>413</v>
      </c>
      <c r="C93" s="15" t="s">
        <v>412</v>
      </c>
      <c r="D93" s="18" t="s">
        <v>280</v>
      </c>
      <c r="E93" s="11" t="s">
        <v>366</v>
      </c>
      <c r="F93" s="11" t="s">
        <v>367</v>
      </c>
      <c r="G93" s="9">
        <v>64010</v>
      </c>
      <c r="H93" s="9">
        <v>44807</v>
      </c>
      <c r="I93" s="17" t="s">
        <v>210</v>
      </c>
      <c r="J93" s="15">
        <v>25604</v>
      </c>
      <c r="K93" s="17" t="s">
        <v>211</v>
      </c>
      <c r="L93" s="15" t="s">
        <v>205</v>
      </c>
      <c r="M93" s="15" t="s">
        <v>265</v>
      </c>
      <c r="N93" s="15"/>
      <c r="O93" s="17">
        <v>42888</v>
      </c>
      <c r="P93" s="9">
        <f>Tableau_Lancer_la_requête_à_partir_de_Excel_Files[[#This Row],[Aide Massif Obtenue]]+Tableau_Lancer_la_requête_à_partir_de_Excel_Files[[#This Row],[Autre Public2]]</f>
        <v>0</v>
      </c>
      <c r="Q93" s="13">
        <f>(Tableau_Lancer_la_requête_à_partir_de_Excel_Files[[#This Row],[Autre Public2]]+Tableau_Lancer_la_requête_à_partir_de_Excel_Files[[#This Row],[Aide Massif Obtenue]])/Tableau_Lancer_la_requête_à_partir_de_Excel_Files[[#This Row],[Coût total déposé]]</f>
        <v>0</v>
      </c>
      <c r="R9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93" s="21">
        <f>Tableau_Lancer_la_requête_à_partir_de_Excel_Files[[#This Row],[Aide Massif Obtenue]]/Tableau_Lancer_la_requête_à_partir_de_Excel_Files[[#This Row],[Coût total déposé]]</f>
        <v>0</v>
      </c>
      <c r="T93" s="9">
        <f>Tableau_Lancer_la_requête_à_partir_de_Excel_Files[[#This Row],[Aide Publique Obtenue]]-Tableau_Lancer_la_requête_à_partir_de_Excel_Files[[#This Row],[Aide Publique demandée]]</f>
        <v>-44807</v>
      </c>
      <c r="U93" s="9">
        <f>Tableau_Lancer_la_requête_à_partir_de_Excel_Files[[#This Row],[FNADT_FN2]]+Tableau_Lancer_la_requête_à_partir_de_Excel_Files[[#This Row],[AgricultureFN2]]</f>
        <v>0</v>
      </c>
      <c r="V93" s="9"/>
      <c r="W93" s="9"/>
      <c r="X93"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93" s="9"/>
      <c r="Z93" s="9"/>
      <c r="AA93" s="9"/>
      <c r="AB93" s="9"/>
      <c r="AC9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93" s="9"/>
      <c r="AE93" s="9"/>
      <c r="AF93" s="9"/>
      <c r="AG93" s="9"/>
      <c r="AH93" s="9"/>
      <c r="AI93" s="9"/>
      <c r="AJ93" s="9"/>
      <c r="AK93" s="9"/>
      <c r="AL93" s="9"/>
      <c r="AM93" s="9"/>
      <c r="AN93" s="9"/>
      <c r="AO93" s="9"/>
      <c r="AP93" s="9"/>
      <c r="AQ93" s="9"/>
      <c r="AR93" s="9"/>
      <c r="AS93" s="9"/>
      <c r="AT93" s="9"/>
      <c r="AU93" s="9"/>
      <c r="AV93" s="9"/>
      <c r="AW93" s="9"/>
      <c r="AX93" s="9"/>
      <c r="AY93" s="9"/>
      <c r="AZ93" s="9">
        <v>0</v>
      </c>
      <c r="BA93" s="9">
        <v>0</v>
      </c>
      <c r="BB93" s="18">
        <v>43101</v>
      </c>
      <c r="BC93" s="18"/>
      <c r="BD93" s="9"/>
      <c r="BI93" s="19"/>
      <c r="BJ93" s="19"/>
      <c r="BK93" s="19"/>
      <c r="BL93" s="19"/>
      <c r="BM93" s="19"/>
      <c r="BN93" s="19"/>
      <c r="BO93" s="19"/>
      <c r="BP93" s="19"/>
      <c r="CE93" s="14"/>
      <c r="CF93" s="14"/>
      <c r="CG93" s="14"/>
      <c r="CH93" s="14"/>
      <c r="CI93" s="14"/>
      <c r="CJ93" s="14"/>
      <c r="CK93" s="14"/>
      <c r="CL93" s="14"/>
    </row>
    <row r="94" spans="1:90" ht="30" x14ac:dyDescent="0.25">
      <c r="A94" s="12" t="s">
        <v>6</v>
      </c>
      <c r="B94" s="15" t="s">
        <v>415</v>
      </c>
      <c r="C94" s="15" t="s">
        <v>414</v>
      </c>
      <c r="D94" s="18" t="s">
        <v>280</v>
      </c>
      <c r="E94" s="11" t="s">
        <v>368</v>
      </c>
      <c r="F94" s="11" t="s">
        <v>369</v>
      </c>
      <c r="G94" s="9">
        <v>55500</v>
      </c>
      <c r="H94" s="9">
        <v>38850</v>
      </c>
      <c r="I94" s="17" t="s">
        <v>210</v>
      </c>
      <c r="J94" s="15">
        <v>22200</v>
      </c>
      <c r="K94" s="17" t="s">
        <v>211</v>
      </c>
      <c r="L94" s="15" t="s">
        <v>205</v>
      </c>
      <c r="M94" s="15" t="s">
        <v>265</v>
      </c>
      <c r="N94" s="15" t="s">
        <v>411</v>
      </c>
      <c r="O94" s="17">
        <v>42943</v>
      </c>
      <c r="P94" s="9">
        <f>Tableau_Lancer_la_requête_à_partir_de_Excel_Files[[#This Row],[Aide Massif Obtenue]]+Tableau_Lancer_la_requête_à_partir_de_Excel_Files[[#This Row],[Autre Public2]]</f>
        <v>0</v>
      </c>
      <c r="Q94" s="13">
        <f>(Tableau_Lancer_la_requête_à_partir_de_Excel_Files[[#This Row],[Autre Public2]]+Tableau_Lancer_la_requête_à_partir_de_Excel_Files[[#This Row],[Aide Massif Obtenue]])/Tableau_Lancer_la_requête_à_partir_de_Excel_Files[[#This Row],[Coût total déposé]]</f>
        <v>0</v>
      </c>
      <c r="R9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94" s="21">
        <f>Tableau_Lancer_la_requête_à_partir_de_Excel_Files[[#This Row],[Aide Massif Obtenue]]/Tableau_Lancer_la_requête_à_partir_de_Excel_Files[[#This Row],[Coût total déposé]]</f>
        <v>0</v>
      </c>
      <c r="T94" s="9">
        <f>Tableau_Lancer_la_requête_à_partir_de_Excel_Files[[#This Row],[Aide Publique Obtenue]]-Tableau_Lancer_la_requête_à_partir_de_Excel_Files[[#This Row],[Aide Publique demandée]]</f>
        <v>-38850</v>
      </c>
      <c r="U94" s="9">
        <f>Tableau_Lancer_la_requête_à_partir_de_Excel_Files[[#This Row],[FNADT_FN2]]+Tableau_Lancer_la_requête_à_partir_de_Excel_Files[[#This Row],[AgricultureFN2]]</f>
        <v>0</v>
      </c>
      <c r="V94" s="9"/>
      <c r="W94" s="9"/>
      <c r="X94"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94" s="9"/>
      <c r="Z94" s="9"/>
      <c r="AA94" s="9"/>
      <c r="AB94" s="9"/>
      <c r="AC9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94" s="9"/>
      <c r="AE94" s="9"/>
      <c r="AF94" s="9"/>
      <c r="AG94" s="9"/>
      <c r="AH94" s="9"/>
      <c r="AI94" s="9"/>
      <c r="AJ94" s="9"/>
      <c r="AK94" s="9"/>
      <c r="AL94" s="9"/>
      <c r="AM94" s="9"/>
      <c r="AN94" s="9"/>
      <c r="AO94" s="9"/>
      <c r="AP94" s="9"/>
      <c r="AQ94" s="9"/>
      <c r="AR94" s="9"/>
      <c r="AS94" s="9"/>
      <c r="AT94" s="9"/>
      <c r="AU94" s="9"/>
      <c r="AV94" s="9"/>
      <c r="AW94" s="9"/>
      <c r="AX94" s="9"/>
      <c r="AY94" s="9"/>
      <c r="AZ94" s="9">
        <v>0</v>
      </c>
      <c r="BA94" s="9">
        <v>0</v>
      </c>
      <c r="BB94" s="18">
        <v>43101</v>
      </c>
      <c r="BC94" s="18"/>
      <c r="BD94" s="9"/>
      <c r="BI94" s="19"/>
      <c r="BJ94" s="19"/>
      <c r="BK94" s="19"/>
      <c r="BL94" s="19"/>
      <c r="BM94" s="19"/>
      <c r="BN94" s="19"/>
      <c r="BO94" s="19"/>
      <c r="BP94" s="19"/>
      <c r="CE94" s="14"/>
      <c r="CF94" s="14"/>
      <c r="CG94" s="14"/>
      <c r="CH94" s="14"/>
      <c r="CI94" s="14"/>
      <c r="CJ94" s="14"/>
      <c r="CK94" s="14"/>
      <c r="CL94" s="14"/>
    </row>
    <row r="95" spans="1:90" ht="30" x14ac:dyDescent="0.25">
      <c r="A95" s="12" t="s">
        <v>6</v>
      </c>
      <c r="B95" s="15" t="s">
        <v>417</v>
      </c>
      <c r="C95" s="15" t="s">
        <v>416</v>
      </c>
      <c r="D95" s="18" t="s">
        <v>280</v>
      </c>
      <c r="E95" s="11" t="s">
        <v>103</v>
      </c>
      <c r="F95" s="11" t="s">
        <v>370</v>
      </c>
      <c r="G95" s="9">
        <v>115619</v>
      </c>
      <c r="H95" s="9">
        <v>80933</v>
      </c>
      <c r="I95" s="17" t="s">
        <v>210</v>
      </c>
      <c r="J95" s="15">
        <v>46247</v>
      </c>
      <c r="K95" s="17" t="s">
        <v>211</v>
      </c>
      <c r="L95" s="15"/>
      <c r="M95" s="15" t="s">
        <v>265</v>
      </c>
      <c r="N95" s="15"/>
      <c r="O95" s="17">
        <v>42885</v>
      </c>
      <c r="P95" s="9">
        <f>Tableau_Lancer_la_requête_à_partir_de_Excel_Files[[#This Row],[Aide Massif Obtenue]]+Tableau_Lancer_la_requête_à_partir_de_Excel_Files[[#This Row],[Autre Public2]]</f>
        <v>0</v>
      </c>
      <c r="Q95" s="13">
        <f>(Tableau_Lancer_la_requête_à_partir_de_Excel_Files[[#This Row],[Autre Public2]]+Tableau_Lancer_la_requête_à_partir_de_Excel_Files[[#This Row],[Aide Massif Obtenue]])/Tableau_Lancer_la_requête_à_partir_de_Excel_Files[[#This Row],[Coût total déposé]]</f>
        <v>0</v>
      </c>
      <c r="R9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95" s="21">
        <f>Tableau_Lancer_la_requête_à_partir_de_Excel_Files[[#This Row],[Aide Massif Obtenue]]/Tableau_Lancer_la_requête_à_partir_de_Excel_Files[[#This Row],[Coût total déposé]]</f>
        <v>0</v>
      </c>
      <c r="T95" s="9">
        <f>Tableau_Lancer_la_requête_à_partir_de_Excel_Files[[#This Row],[Aide Publique Obtenue]]-Tableau_Lancer_la_requête_à_partir_de_Excel_Files[[#This Row],[Aide Publique demandée]]</f>
        <v>-80933</v>
      </c>
      <c r="U95" s="9">
        <f>Tableau_Lancer_la_requête_à_partir_de_Excel_Files[[#This Row],[FNADT_FN2]]+Tableau_Lancer_la_requête_à_partir_de_Excel_Files[[#This Row],[AgricultureFN2]]</f>
        <v>0</v>
      </c>
      <c r="V95" s="9"/>
      <c r="W95" s="9"/>
      <c r="X95"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95" s="9"/>
      <c r="Z95" s="9"/>
      <c r="AA95" s="9"/>
      <c r="AB95" s="9"/>
      <c r="AC9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95" s="9"/>
      <c r="AE95" s="9"/>
      <c r="AF95" s="9"/>
      <c r="AG95" s="9"/>
      <c r="AH95" s="9"/>
      <c r="AI95" s="9"/>
      <c r="AJ95" s="9"/>
      <c r="AK95" s="9"/>
      <c r="AL95" s="9"/>
      <c r="AM95" s="9"/>
      <c r="AN95" s="9"/>
      <c r="AO95" s="9"/>
      <c r="AP95" s="9"/>
      <c r="AQ95" s="9"/>
      <c r="AR95" s="9"/>
      <c r="AS95" s="9"/>
      <c r="AT95" s="9"/>
      <c r="AU95" s="9"/>
      <c r="AV95" s="9"/>
      <c r="AW95" s="9"/>
      <c r="AX95" s="9"/>
      <c r="AY95" s="9"/>
      <c r="AZ95" s="9">
        <v>0</v>
      </c>
      <c r="BA95" s="9">
        <v>0</v>
      </c>
      <c r="BB95" s="18">
        <v>43160</v>
      </c>
      <c r="BC95" s="18"/>
      <c r="BD95" s="9"/>
      <c r="BI95" s="19"/>
      <c r="BJ95" s="19"/>
      <c r="BK95" s="19"/>
      <c r="BL95" s="19"/>
      <c r="BM95" s="19"/>
      <c r="BN95" s="19"/>
      <c r="BO95" s="19"/>
      <c r="BP95" s="19"/>
      <c r="CE95" s="14"/>
      <c r="CF95" s="14"/>
      <c r="CG95" s="14"/>
      <c r="CH95" s="14"/>
      <c r="CI95" s="14"/>
      <c r="CJ95" s="14"/>
      <c r="CK95" s="14"/>
      <c r="CL95" s="14"/>
    </row>
    <row r="96" spans="1:90" ht="45" x14ac:dyDescent="0.25">
      <c r="A96" s="12" t="s">
        <v>6</v>
      </c>
      <c r="B96" s="15" t="s">
        <v>419</v>
      </c>
      <c r="C96" s="15" t="s">
        <v>418</v>
      </c>
      <c r="D96" s="18" t="s">
        <v>280</v>
      </c>
      <c r="E96" s="11" t="s">
        <v>253</v>
      </c>
      <c r="F96" s="11" t="s">
        <v>371</v>
      </c>
      <c r="G96" s="9">
        <v>346012</v>
      </c>
      <c r="H96" s="9">
        <v>242208.4</v>
      </c>
      <c r="I96" s="17" t="s">
        <v>210</v>
      </c>
      <c r="J96" s="15">
        <v>138404.80000000002</v>
      </c>
      <c r="K96" s="17" t="s">
        <v>211</v>
      </c>
      <c r="L96" s="15" t="s">
        <v>205</v>
      </c>
      <c r="M96" s="15" t="s">
        <v>420</v>
      </c>
      <c r="N96" s="15"/>
      <c r="O96" s="17">
        <v>42886</v>
      </c>
      <c r="P96" s="9">
        <f>Tableau_Lancer_la_requête_à_partir_de_Excel_Files[[#This Row],[Aide Massif Obtenue]]+Tableau_Lancer_la_requête_à_partir_de_Excel_Files[[#This Row],[Autre Public2]]</f>
        <v>104264.76000000001</v>
      </c>
      <c r="Q96" s="13">
        <f>(Tableau_Lancer_la_requête_à_partir_de_Excel_Files[[#This Row],[Autre Public2]]+Tableau_Lancer_la_requête_à_partir_de_Excel_Files[[#This Row],[Aide Massif Obtenue]])/Tableau_Lancer_la_requête_à_partir_de_Excel_Files[[#This Row],[Coût total déposé]]</f>
        <v>0.30133278614614523</v>
      </c>
      <c r="R9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104264.76000000001</v>
      </c>
      <c r="S96" s="21">
        <f>Tableau_Lancer_la_requête_à_partir_de_Excel_Files[[#This Row],[Aide Massif Obtenue]]/Tableau_Lancer_la_requête_à_partir_de_Excel_Files[[#This Row],[Coût total déposé]]</f>
        <v>0.30133278614614523</v>
      </c>
      <c r="T96" s="9">
        <f>Tableau_Lancer_la_requête_à_partir_de_Excel_Files[[#This Row],[Aide Publique Obtenue]]-Tableau_Lancer_la_requête_à_partir_de_Excel_Files[[#This Row],[Aide Publique demandée]]</f>
        <v>-137943.63999999998</v>
      </c>
      <c r="U96" s="9">
        <f>Tableau_Lancer_la_requête_à_partir_de_Excel_Files[[#This Row],[FNADT_FN2]]+Tableau_Lancer_la_requête_à_partir_de_Excel_Files[[#This Row],[AgricultureFN2]]</f>
        <v>33748.379999999997</v>
      </c>
      <c r="V96" s="9">
        <v>33748.379999999997</v>
      </c>
      <c r="W96" s="9"/>
      <c r="X96" s="9">
        <f>Tableau_Lancer_la_requête_à_partir_de_Excel_Files[[#This Row],[ALPC_FN2]]+Tableau_Lancer_la_requête_à_partir_de_Excel_Files[[#This Row],[AURA_FN2]]+Tableau_Lancer_la_requête_à_partir_de_Excel_Files[[#This Row],[BFC_FN2]]+Tableau_Lancer_la_requête_à_partir_de_Excel_Files[[#This Row],[LRMP_FN2]]</f>
        <v>70516.38</v>
      </c>
      <c r="Y96" s="9"/>
      <c r="Z96" s="9">
        <v>54925</v>
      </c>
      <c r="AA96" s="9">
        <v>15591.38</v>
      </c>
      <c r="AB96" s="9"/>
      <c r="AC9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96" s="9"/>
      <c r="AE96" s="9"/>
      <c r="AF96" s="9"/>
      <c r="AG96" s="9"/>
      <c r="AH96" s="9"/>
      <c r="AI96" s="9"/>
      <c r="AJ96" s="9"/>
      <c r="AK96" s="9"/>
      <c r="AL96" s="9"/>
      <c r="AM96" s="9"/>
      <c r="AN96" s="9"/>
      <c r="AO96" s="9"/>
      <c r="AP96" s="9"/>
      <c r="AQ96" s="9"/>
      <c r="AR96" s="9"/>
      <c r="AS96" s="9"/>
      <c r="AT96" s="9"/>
      <c r="AU96" s="9"/>
      <c r="AV96" s="9"/>
      <c r="AW96" s="9"/>
      <c r="AX96" s="9"/>
      <c r="AY96" s="9"/>
      <c r="AZ96" s="9">
        <v>0</v>
      </c>
      <c r="BA96" s="9">
        <v>0</v>
      </c>
      <c r="BB96" s="18">
        <v>42917</v>
      </c>
      <c r="BC96" s="18"/>
      <c r="BD96" s="9"/>
      <c r="BI96" s="19"/>
      <c r="BJ96" s="19"/>
      <c r="BK96" s="19"/>
      <c r="BL96" s="19"/>
      <c r="BM96" s="19"/>
      <c r="BN96" s="19"/>
      <c r="BO96" s="19"/>
      <c r="BP96" s="19"/>
      <c r="CE96" s="14"/>
      <c r="CF96" s="14"/>
      <c r="CG96" s="14"/>
      <c r="CH96" s="14"/>
      <c r="CI96" s="14"/>
      <c r="CJ96" s="14"/>
      <c r="CK96" s="14"/>
      <c r="CL96" s="14"/>
    </row>
    <row r="97" spans="1:90" ht="30" x14ac:dyDescent="0.25">
      <c r="A97" s="12" t="s">
        <v>6</v>
      </c>
      <c r="B97" s="15" t="s">
        <v>422</v>
      </c>
      <c r="C97" s="15" t="s">
        <v>421</v>
      </c>
      <c r="D97" s="18" t="s">
        <v>280</v>
      </c>
      <c r="E97" s="11" t="s">
        <v>253</v>
      </c>
      <c r="F97" s="11" t="s">
        <v>372</v>
      </c>
      <c r="G97" s="9">
        <v>0</v>
      </c>
      <c r="H97" s="9">
        <v>0</v>
      </c>
      <c r="I97" s="17" t="s">
        <v>373</v>
      </c>
      <c r="J97" s="15">
        <v>0</v>
      </c>
      <c r="K97" s="17" t="s">
        <v>373</v>
      </c>
      <c r="L97" s="15"/>
      <c r="M97" s="15"/>
      <c r="N97" s="15"/>
      <c r="O97" s="17">
        <v>42887</v>
      </c>
      <c r="P97" s="9">
        <f>Tableau_Lancer_la_requête_à_partir_de_Excel_Files[[#This Row],[Aide Massif Obtenue]]+Tableau_Lancer_la_requête_à_partir_de_Excel_Files[[#This Row],[Autre Public2]]</f>
        <v>0</v>
      </c>
      <c r="Q97" s="13" t="e">
        <f>(Tableau_Lancer_la_requête_à_partir_de_Excel_Files[[#This Row],[Autre Public2]]+Tableau_Lancer_la_requête_à_partir_de_Excel_Files[[#This Row],[Aide Massif Obtenue]])/Tableau_Lancer_la_requête_à_partir_de_Excel_Files[[#This Row],[Coût total déposé]]</f>
        <v>#DIV/0!</v>
      </c>
      <c r="R9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97" s="21" t="e">
        <f>Tableau_Lancer_la_requête_à_partir_de_Excel_Files[[#This Row],[Aide Massif Obtenue]]/Tableau_Lancer_la_requête_à_partir_de_Excel_Files[[#This Row],[Coût total déposé]]</f>
        <v>#DIV/0!</v>
      </c>
      <c r="T97" s="9">
        <f>Tableau_Lancer_la_requête_à_partir_de_Excel_Files[[#This Row],[Aide Publique Obtenue]]-Tableau_Lancer_la_requête_à_partir_de_Excel_Files[[#This Row],[Aide Publique demandée]]</f>
        <v>0</v>
      </c>
      <c r="U97" s="9">
        <f>Tableau_Lancer_la_requête_à_partir_de_Excel_Files[[#This Row],[FNADT_FN2]]+Tableau_Lancer_la_requête_à_partir_de_Excel_Files[[#This Row],[AgricultureFN2]]</f>
        <v>0</v>
      </c>
      <c r="V97" s="9"/>
      <c r="W97" s="9"/>
      <c r="X9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97" s="9"/>
      <c r="Z97" s="9"/>
      <c r="AA97" s="9"/>
      <c r="AB97" s="9"/>
      <c r="AC9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97" s="9"/>
      <c r="AE97" s="9"/>
      <c r="AF97" s="9"/>
      <c r="AG97" s="9"/>
      <c r="AH97" s="9"/>
      <c r="AI97" s="9"/>
      <c r="AJ97" s="9"/>
      <c r="AK97" s="9"/>
      <c r="AL97" s="9"/>
      <c r="AM97" s="9"/>
      <c r="AN97" s="9"/>
      <c r="AO97" s="9"/>
      <c r="AP97" s="9"/>
      <c r="AQ97" s="9"/>
      <c r="AR97" s="9"/>
      <c r="AS97" s="9"/>
      <c r="AT97" s="9"/>
      <c r="AU97" s="9"/>
      <c r="AV97" s="9"/>
      <c r="AW97" s="9"/>
      <c r="AX97" s="9"/>
      <c r="AY97" s="9"/>
      <c r="AZ97" s="9">
        <v>0</v>
      </c>
      <c r="BA97" s="9">
        <v>0</v>
      </c>
      <c r="BB97" s="18">
        <v>42917</v>
      </c>
      <c r="BC97" s="18"/>
      <c r="BD97" s="9"/>
      <c r="BI97" s="19"/>
      <c r="BJ97" s="19"/>
      <c r="BK97" s="19"/>
      <c r="BL97" s="19"/>
      <c r="BM97" s="19"/>
      <c r="BN97" s="19"/>
      <c r="BO97" s="19"/>
      <c r="BP97" s="19"/>
      <c r="CE97" s="14"/>
      <c r="CF97" s="14"/>
      <c r="CG97" s="14"/>
      <c r="CH97" s="14"/>
      <c r="CI97" s="14"/>
      <c r="CJ97" s="14"/>
      <c r="CK97" s="14"/>
      <c r="CL97" s="14"/>
    </row>
    <row r="98" spans="1:90" ht="60" x14ac:dyDescent="0.25">
      <c r="A98" s="12" t="s">
        <v>6</v>
      </c>
      <c r="B98" s="15" t="s">
        <v>423</v>
      </c>
      <c r="C98" s="15" t="s">
        <v>421</v>
      </c>
      <c r="D98" s="18" t="s">
        <v>280</v>
      </c>
      <c r="E98" s="11" t="s">
        <v>374</v>
      </c>
      <c r="F98" s="11" t="s">
        <v>375</v>
      </c>
      <c r="G98" s="9">
        <v>10641</v>
      </c>
      <c r="H98" s="9">
        <v>4256.3999999999996</v>
      </c>
      <c r="I98" s="17" t="s">
        <v>211</v>
      </c>
      <c r="J98" s="15">
        <v>4256.3999999999996</v>
      </c>
      <c r="K98" s="17" t="s">
        <v>211</v>
      </c>
      <c r="L98" s="15"/>
      <c r="M98" s="15"/>
      <c r="N98" s="15"/>
      <c r="O98" s="17">
        <v>42887</v>
      </c>
      <c r="P98" s="9">
        <f>Tableau_Lancer_la_requête_à_partir_de_Excel_Files[[#This Row],[Aide Massif Obtenue]]+Tableau_Lancer_la_requête_à_partir_de_Excel_Files[[#This Row],[Autre Public2]]</f>
        <v>0</v>
      </c>
      <c r="Q98" s="13">
        <f>(Tableau_Lancer_la_requête_à_partir_de_Excel_Files[[#This Row],[Autre Public2]]+Tableau_Lancer_la_requête_à_partir_de_Excel_Files[[#This Row],[Aide Massif Obtenue]])/Tableau_Lancer_la_requête_à_partir_de_Excel_Files[[#This Row],[Coût total déposé]]</f>
        <v>0</v>
      </c>
      <c r="R9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98" s="21">
        <f>Tableau_Lancer_la_requête_à_partir_de_Excel_Files[[#This Row],[Aide Massif Obtenue]]/Tableau_Lancer_la_requête_à_partir_de_Excel_Files[[#This Row],[Coût total déposé]]</f>
        <v>0</v>
      </c>
      <c r="T98" s="9">
        <f>Tableau_Lancer_la_requête_à_partir_de_Excel_Files[[#This Row],[Aide Publique Obtenue]]-Tableau_Lancer_la_requête_à_partir_de_Excel_Files[[#This Row],[Aide Publique demandée]]</f>
        <v>-4256.3999999999996</v>
      </c>
      <c r="U98" s="9">
        <f>Tableau_Lancer_la_requête_à_partir_de_Excel_Files[[#This Row],[FNADT_FN2]]+Tableau_Lancer_la_requête_à_partir_de_Excel_Files[[#This Row],[AgricultureFN2]]</f>
        <v>0</v>
      </c>
      <c r="V98" s="9"/>
      <c r="W98" s="9"/>
      <c r="X98"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98" s="9"/>
      <c r="Z98" s="9"/>
      <c r="AA98" s="9"/>
      <c r="AB98" s="9"/>
      <c r="AC9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98" s="9"/>
      <c r="AE98" s="9"/>
      <c r="AF98" s="9"/>
      <c r="AG98" s="9"/>
      <c r="AH98" s="9"/>
      <c r="AI98" s="9"/>
      <c r="AJ98" s="9"/>
      <c r="AK98" s="9"/>
      <c r="AL98" s="9"/>
      <c r="AM98" s="9"/>
      <c r="AN98" s="9"/>
      <c r="AO98" s="9"/>
      <c r="AP98" s="9"/>
      <c r="AQ98" s="9"/>
      <c r="AR98" s="9"/>
      <c r="AS98" s="9"/>
      <c r="AT98" s="9"/>
      <c r="AU98" s="9"/>
      <c r="AV98" s="9"/>
      <c r="AW98" s="9"/>
      <c r="AX98" s="9"/>
      <c r="AY98" s="9"/>
      <c r="AZ98" s="9">
        <v>0</v>
      </c>
      <c r="BA98" s="9">
        <v>0</v>
      </c>
      <c r="BB98" s="18">
        <v>43160</v>
      </c>
      <c r="BC98" s="18"/>
      <c r="BD98" s="9"/>
      <c r="BI98" s="19"/>
      <c r="BJ98" s="19"/>
      <c r="BK98" s="19"/>
      <c r="BL98" s="19"/>
      <c r="BM98" s="19"/>
      <c r="BN98" s="19"/>
      <c r="BO98" s="19"/>
      <c r="BP98" s="19"/>
      <c r="CE98" s="14"/>
      <c r="CF98" s="14"/>
      <c r="CG98" s="14"/>
      <c r="CH98" s="14"/>
      <c r="CI98" s="14"/>
      <c r="CJ98" s="14"/>
      <c r="CK98" s="14"/>
      <c r="CL98" s="14"/>
    </row>
    <row r="99" spans="1:90" ht="45" x14ac:dyDescent="0.25">
      <c r="A99" s="12" t="s">
        <v>6</v>
      </c>
      <c r="B99" s="15" t="s">
        <v>424</v>
      </c>
      <c r="C99" s="15" t="s">
        <v>421</v>
      </c>
      <c r="D99" s="18" t="s">
        <v>280</v>
      </c>
      <c r="E99" s="11" t="s">
        <v>376</v>
      </c>
      <c r="F99" s="11" t="s">
        <v>377</v>
      </c>
      <c r="G99" s="9">
        <v>37145</v>
      </c>
      <c r="H99" s="9">
        <v>26001.75</v>
      </c>
      <c r="I99" s="17" t="s">
        <v>210</v>
      </c>
      <c r="J99" s="15">
        <v>14858</v>
      </c>
      <c r="K99" s="17" t="s">
        <v>211</v>
      </c>
      <c r="L99" s="15"/>
      <c r="M99" s="15" t="s">
        <v>206</v>
      </c>
      <c r="N99" s="15" t="s">
        <v>326</v>
      </c>
      <c r="O99" s="17">
        <v>42887</v>
      </c>
      <c r="P99" s="9">
        <f>Tableau_Lancer_la_requête_à_partir_de_Excel_Files[[#This Row],[Aide Massif Obtenue]]+Tableau_Lancer_la_requête_à_partir_de_Excel_Files[[#This Row],[Autre Public2]]</f>
        <v>5572</v>
      </c>
      <c r="Q99" s="13">
        <f>(Tableau_Lancer_la_requête_à_partir_de_Excel_Files[[#This Row],[Autre Public2]]+Tableau_Lancer_la_requête_à_partir_de_Excel_Files[[#This Row],[Aide Massif Obtenue]])/Tableau_Lancer_la_requête_à_partir_de_Excel_Files[[#This Row],[Coût total déposé]]</f>
        <v>0.15000673038093956</v>
      </c>
      <c r="R9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5572</v>
      </c>
      <c r="S99" s="21">
        <f>Tableau_Lancer_la_requête_à_partir_de_Excel_Files[[#This Row],[Aide Massif Obtenue]]/Tableau_Lancer_la_requête_à_partir_de_Excel_Files[[#This Row],[Coût total déposé]]</f>
        <v>0.15000673038093956</v>
      </c>
      <c r="T99" s="9">
        <f>Tableau_Lancer_la_requête_à_partir_de_Excel_Files[[#This Row],[Aide Publique Obtenue]]-Tableau_Lancer_la_requête_à_partir_de_Excel_Files[[#This Row],[Aide Publique demandée]]</f>
        <v>-20429.75</v>
      </c>
      <c r="U99" s="9">
        <f>Tableau_Lancer_la_requête_à_partir_de_Excel_Files[[#This Row],[FNADT_FN2]]+Tableau_Lancer_la_requête_à_partir_de_Excel_Files[[#This Row],[AgricultureFN2]]</f>
        <v>0</v>
      </c>
      <c r="V99" s="9"/>
      <c r="W99" s="9"/>
      <c r="X9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99" s="9"/>
      <c r="Z99" s="9"/>
      <c r="AA99" s="9"/>
      <c r="AB99" s="9"/>
      <c r="AC9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5572</v>
      </c>
      <c r="AD99" s="9"/>
      <c r="AE99" s="9"/>
      <c r="AF99" s="9"/>
      <c r="AG99" s="9"/>
      <c r="AH99" s="9">
        <v>5572</v>
      </c>
      <c r="AI99" s="9"/>
      <c r="AJ99" s="9"/>
      <c r="AK99" s="9"/>
      <c r="AL99" s="9"/>
      <c r="AM99" s="9"/>
      <c r="AN99" s="9"/>
      <c r="AO99" s="9"/>
      <c r="AP99" s="9"/>
      <c r="AQ99" s="9"/>
      <c r="AR99" s="9"/>
      <c r="AS99" s="9"/>
      <c r="AT99" s="9"/>
      <c r="AU99" s="9"/>
      <c r="AV99" s="9"/>
      <c r="AW99" s="9"/>
      <c r="AX99" s="9"/>
      <c r="AY99" s="9"/>
      <c r="AZ99" s="9">
        <v>0</v>
      </c>
      <c r="BA99" s="9">
        <v>0</v>
      </c>
      <c r="BB99" s="18">
        <v>42917</v>
      </c>
      <c r="BC99" s="18"/>
      <c r="BD99" s="9"/>
      <c r="BI99" s="19"/>
      <c r="BJ99" s="19"/>
      <c r="BK99" s="19"/>
      <c r="BL99" s="19"/>
      <c r="BM99" s="19"/>
      <c r="BN99" s="19"/>
      <c r="BO99" s="19"/>
      <c r="BP99" s="19"/>
      <c r="CE99" s="14"/>
      <c r="CF99" s="14"/>
      <c r="CG99" s="14"/>
      <c r="CH99" s="14"/>
      <c r="CI99" s="14"/>
      <c r="CJ99" s="14"/>
      <c r="CK99" s="14"/>
      <c r="CL99" s="14"/>
    </row>
    <row r="100" spans="1:90" ht="45" x14ac:dyDescent="0.25">
      <c r="A100" s="12" t="s">
        <v>6</v>
      </c>
      <c r="B100" s="15" t="s">
        <v>425</v>
      </c>
      <c r="C100" s="15" t="s">
        <v>421</v>
      </c>
      <c r="D100" s="18" t="s">
        <v>280</v>
      </c>
      <c r="E100" s="11" t="s">
        <v>378</v>
      </c>
      <c r="F100" s="11" t="s">
        <v>379</v>
      </c>
      <c r="G100" s="9">
        <v>23785</v>
      </c>
      <c r="H100" s="9">
        <v>16649.5</v>
      </c>
      <c r="I100" s="17" t="s">
        <v>210</v>
      </c>
      <c r="J100" s="15">
        <v>9514</v>
      </c>
      <c r="K100" s="17" t="s">
        <v>211</v>
      </c>
      <c r="L100" s="15"/>
      <c r="M100" s="15" t="s">
        <v>206</v>
      </c>
      <c r="N100" s="15" t="s">
        <v>326</v>
      </c>
      <c r="O100" s="17">
        <v>42887</v>
      </c>
      <c r="P100" s="9">
        <f>Tableau_Lancer_la_requête_à_partir_de_Excel_Files[[#This Row],[Aide Massif Obtenue]]+Tableau_Lancer_la_requête_à_partir_de_Excel_Files[[#This Row],[Autre Public2]]</f>
        <v>2378.5</v>
      </c>
      <c r="Q100" s="13">
        <f>(Tableau_Lancer_la_requête_à_partir_de_Excel_Files[[#This Row],[Autre Public2]]+Tableau_Lancer_la_requête_à_partir_de_Excel_Files[[#This Row],[Aide Massif Obtenue]])/Tableau_Lancer_la_requête_à_partir_de_Excel_Files[[#This Row],[Coût total déposé]]</f>
        <v>0.1</v>
      </c>
      <c r="R10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2378.5</v>
      </c>
      <c r="S100" s="21">
        <f>Tableau_Lancer_la_requête_à_partir_de_Excel_Files[[#This Row],[Aide Massif Obtenue]]/Tableau_Lancer_la_requête_à_partir_de_Excel_Files[[#This Row],[Coût total déposé]]</f>
        <v>0.1</v>
      </c>
      <c r="T100" s="9">
        <f>Tableau_Lancer_la_requête_à_partir_de_Excel_Files[[#This Row],[Aide Publique Obtenue]]-Tableau_Lancer_la_requête_à_partir_de_Excel_Files[[#This Row],[Aide Publique demandée]]</f>
        <v>-14271</v>
      </c>
      <c r="U100" s="9">
        <f>Tableau_Lancer_la_requête_à_partir_de_Excel_Files[[#This Row],[FNADT_FN2]]+Tableau_Lancer_la_requête_à_partir_de_Excel_Files[[#This Row],[AgricultureFN2]]</f>
        <v>0</v>
      </c>
      <c r="V100" s="9"/>
      <c r="W100" s="9"/>
      <c r="X100"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00" s="9"/>
      <c r="Z100" s="9"/>
      <c r="AA100" s="9"/>
      <c r="AB100" s="9"/>
      <c r="AC10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2378.5</v>
      </c>
      <c r="AD100" s="9"/>
      <c r="AE100" s="9"/>
      <c r="AF100" s="9"/>
      <c r="AG100" s="9"/>
      <c r="AH100" s="9">
        <v>2378.5</v>
      </c>
      <c r="AI100" s="9"/>
      <c r="AJ100" s="9"/>
      <c r="AK100" s="9"/>
      <c r="AL100" s="9"/>
      <c r="AM100" s="9"/>
      <c r="AN100" s="9"/>
      <c r="AO100" s="9"/>
      <c r="AP100" s="9"/>
      <c r="AQ100" s="9"/>
      <c r="AR100" s="9"/>
      <c r="AS100" s="9"/>
      <c r="AT100" s="9"/>
      <c r="AU100" s="9"/>
      <c r="AV100" s="9"/>
      <c r="AW100" s="9"/>
      <c r="AX100" s="9"/>
      <c r="AY100" s="9"/>
      <c r="AZ100" s="9">
        <v>0</v>
      </c>
      <c r="BA100" s="9">
        <v>0</v>
      </c>
      <c r="BB100" s="18">
        <v>42917</v>
      </c>
      <c r="BC100" s="18"/>
      <c r="BD100" s="9"/>
      <c r="BI100" s="19"/>
      <c r="BJ100" s="19"/>
      <c r="BK100" s="19"/>
      <c r="BL100" s="19"/>
      <c r="BM100" s="19"/>
      <c r="BN100" s="19"/>
      <c r="BO100" s="19"/>
      <c r="BP100" s="19"/>
      <c r="CE100" s="14"/>
      <c r="CF100" s="14"/>
      <c r="CG100" s="14"/>
      <c r="CH100" s="14"/>
      <c r="CI100" s="14"/>
      <c r="CJ100" s="14"/>
      <c r="CK100" s="14"/>
      <c r="CL100" s="14"/>
    </row>
    <row r="101" spans="1:90" ht="45" x14ac:dyDescent="0.25">
      <c r="A101" s="12" t="s">
        <v>6</v>
      </c>
      <c r="B101" s="15" t="s">
        <v>426</v>
      </c>
      <c r="C101" s="15" t="s">
        <v>421</v>
      </c>
      <c r="D101" s="18" t="s">
        <v>280</v>
      </c>
      <c r="E101" s="11" t="s">
        <v>380</v>
      </c>
      <c r="F101" s="11" t="s">
        <v>381</v>
      </c>
      <c r="G101" s="9">
        <v>50625</v>
      </c>
      <c r="H101" s="9">
        <v>8879.2999999999993</v>
      </c>
      <c r="I101" s="17" t="s">
        <v>427</v>
      </c>
      <c r="J101" s="15">
        <v>3796.8</v>
      </c>
      <c r="K101" s="17" t="s">
        <v>428</v>
      </c>
      <c r="L101" s="15"/>
      <c r="M101" s="15" t="s">
        <v>220</v>
      </c>
      <c r="N101" s="15"/>
      <c r="O101" s="17">
        <v>42933</v>
      </c>
      <c r="P101" s="9">
        <f>Tableau_Lancer_la_requête_à_partir_de_Excel_Files[[#This Row],[Aide Massif Obtenue]]+Tableau_Lancer_la_requête_à_partir_de_Excel_Files[[#This Row],[Autre Public2]]</f>
        <v>0</v>
      </c>
      <c r="Q101" s="13">
        <f>(Tableau_Lancer_la_requête_à_partir_de_Excel_Files[[#This Row],[Autre Public2]]+Tableau_Lancer_la_requête_à_partir_de_Excel_Files[[#This Row],[Aide Massif Obtenue]])/Tableau_Lancer_la_requête_à_partir_de_Excel_Files[[#This Row],[Coût total déposé]]</f>
        <v>0</v>
      </c>
      <c r="R10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01" s="21">
        <f>Tableau_Lancer_la_requête_à_partir_de_Excel_Files[[#This Row],[Aide Massif Obtenue]]/Tableau_Lancer_la_requête_à_partir_de_Excel_Files[[#This Row],[Coût total déposé]]</f>
        <v>0</v>
      </c>
      <c r="T101" s="9">
        <f>Tableau_Lancer_la_requête_à_partir_de_Excel_Files[[#This Row],[Aide Publique Obtenue]]-Tableau_Lancer_la_requête_à_partir_de_Excel_Files[[#This Row],[Aide Publique demandée]]</f>
        <v>-8879.2999999999993</v>
      </c>
      <c r="U101" s="9">
        <f>Tableau_Lancer_la_requête_à_partir_de_Excel_Files[[#This Row],[FNADT_FN2]]+Tableau_Lancer_la_requête_à_partir_de_Excel_Files[[#This Row],[AgricultureFN2]]</f>
        <v>0</v>
      </c>
      <c r="V101" s="9"/>
      <c r="W101" s="9"/>
      <c r="X101"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01" s="9"/>
      <c r="Z101" s="9"/>
      <c r="AA101" s="9"/>
      <c r="AB101" s="9"/>
      <c r="AC10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01" s="9"/>
      <c r="AE101" s="9"/>
      <c r="AF101" s="9"/>
      <c r="AG101" s="9"/>
      <c r="AH101" s="9"/>
      <c r="AI101" s="9"/>
      <c r="AJ101" s="9"/>
      <c r="AK101" s="9"/>
      <c r="AL101" s="9"/>
      <c r="AM101" s="9"/>
      <c r="AN101" s="9"/>
      <c r="AO101" s="9"/>
      <c r="AP101" s="9"/>
      <c r="AQ101" s="9"/>
      <c r="AR101" s="9"/>
      <c r="AS101" s="9"/>
      <c r="AT101" s="9"/>
      <c r="AU101" s="9"/>
      <c r="AV101" s="9"/>
      <c r="AW101" s="9"/>
      <c r="AX101" s="9"/>
      <c r="AY101" s="9"/>
      <c r="AZ101" s="9">
        <v>0</v>
      </c>
      <c r="BA101" s="9">
        <v>0</v>
      </c>
      <c r="BB101" s="18">
        <v>42917</v>
      </c>
      <c r="BC101" s="18"/>
      <c r="BD101" s="9"/>
      <c r="BI101" s="19"/>
      <c r="BJ101" s="19"/>
      <c r="BK101" s="19"/>
      <c r="BL101" s="19"/>
      <c r="BM101" s="19"/>
      <c r="BN101" s="19"/>
      <c r="BO101" s="19"/>
      <c r="BP101" s="19"/>
      <c r="CE101" s="14"/>
      <c r="CF101" s="14"/>
      <c r="CG101" s="14"/>
      <c r="CH101" s="14"/>
      <c r="CI101" s="14"/>
      <c r="CJ101" s="14"/>
      <c r="CK101" s="14"/>
      <c r="CL101" s="14"/>
    </row>
    <row r="102" spans="1:90" ht="45" x14ac:dyDescent="0.25">
      <c r="A102" s="12" t="s">
        <v>6</v>
      </c>
      <c r="B102" s="15" t="s">
        <v>429</v>
      </c>
      <c r="C102" s="15" t="s">
        <v>421</v>
      </c>
      <c r="D102" s="18" t="s">
        <v>280</v>
      </c>
      <c r="E102" s="11" t="s">
        <v>239</v>
      </c>
      <c r="F102" s="11" t="s">
        <v>382</v>
      </c>
      <c r="G102" s="9">
        <v>16160</v>
      </c>
      <c r="H102" s="9">
        <v>11312</v>
      </c>
      <c r="I102" s="17" t="s">
        <v>210</v>
      </c>
      <c r="J102" s="15">
        <v>6464</v>
      </c>
      <c r="K102" s="17" t="s">
        <v>211</v>
      </c>
      <c r="L102" s="15"/>
      <c r="M102" s="15" t="s">
        <v>220</v>
      </c>
      <c r="N102" s="15" t="s">
        <v>240</v>
      </c>
      <c r="O102" s="17">
        <v>42887</v>
      </c>
      <c r="P102" s="9">
        <f>Tableau_Lancer_la_requête_à_partir_de_Excel_Files[[#This Row],[Aide Massif Obtenue]]+Tableau_Lancer_la_requête_à_partir_de_Excel_Files[[#This Row],[Autre Public2]]</f>
        <v>0</v>
      </c>
      <c r="Q102" s="13">
        <f>(Tableau_Lancer_la_requête_à_partir_de_Excel_Files[[#This Row],[Autre Public2]]+Tableau_Lancer_la_requête_à_partir_de_Excel_Files[[#This Row],[Aide Massif Obtenue]])/Tableau_Lancer_la_requête_à_partir_de_Excel_Files[[#This Row],[Coût total déposé]]</f>
        <v>0</v>
      </c>
      <c r="R10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02" s="21">
        <f>Tableau_Lancer_la_requête_à_partir_de_Excel_Files[[#This Row],[Aide Massif Obtenue]]/Tableau_Lancer_la_requête_à_partir_de_Excel_Files[[#This Row],[Coût total déposé]]</f>
        <v>0</v>
      </c>
      <c r="T102" s="9">
        <f>Tableau_Lancer_la_requête_à_partir_de_Excel_Files[[#This Row],[Aide Publique Obtenue]]-Tableau_Lancer_la_requête_à_partir_de_Excel_Files[[#This Row],[Aide Publique demandée]]</f>
        <v>-11312</v>
      </c>
      <c r="U102" s="9">
        <f>Tableau_Lancer_la_requête_à_partir_de_Excel_Files[[#This Row],[FNADT_FN2]]+Tableau_Lancer_la_requête_à_partir_de_Excel_Files[[#This Row],[AgricultureFN2]]</f>
        <v>0</v>
      </c>
      <c r="V102" s="9"/>
      <c r="W102" s="9"/>
      <c r="X102"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02" s="9"/>
      <c r="Z102" s="9"/>
      <c r="AA102" s="9"/>
      <c r="AB102" s="9"/>
      <c r="AC10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02" s="9"/>
      <c r="AE102" s="9"/>
      <c r="AF102" s="9"/>
      <c r="AG102" s="9"/>
      <c r="AH102" s="9"/>
      <c r="AI102" s="9"/>
      <c r="AJ102" s="9"/>
      <c r="AK102" s="9"/>
      <c r="AL102" s="9"/>
      <c r="AM102" s="9"/>
      <c r="AN102" s="9"/>
      <c r="AO102" s="9"/>
      <c r="AP102" s="9"/>
      <c r="AQ102" s="9"/>
      <c r="AR102" s="9"/>
      <c r="AS102" s="9"/>
      <c r="AT102" s="9"/>
      <c r="AU102" s="9"/>
      <c r="AV102" s="9"/>
      <c r="AW102" s="9"/>
      <c r="AX102" s="9"/>
      <c r="AY102" s="9"/>
      <c r="AZ102" s="9">
        <v>0</v>
      </c>
      <c r="BA102" s="9">
        <v>0</v>
      </c>
      <c r="BB102" s="18">
        <v>42917</v>
      </c>
      <c r="BC102" s="18"/>
      <c r="BD102" s="9"/>
      <c r="BI102" s="19"/>
      <c r="BJ102" s="19"/>
      <c r="BK102" s="19"/>
      <c r="BL102" s="19"/>
      <c r="BM102" s="19"/>
      <c r="BN102" s="19"/>
      <c r="BO102" s="19"/>
      <c r="BP102" s="19"/>
      <c r="CE102" s="14"/>
      <c r="CF102" s="14"/>
      <c r="CG102" s="14"/>
      <c r="CH102" s="14"/>
      <c r="CI102" s="14"/>
      <c r="CJ102" s="14"/>
      <c r="CK102" s="14"/>
      <c r="CL102" s="14"/>
    </row>
    <row r="103" spans="1:90" ht="45" x14ac:dyDescent="0.25">
      <c r="A103" s="12" t="s">
        <v>6</v>
      </c>
      <c r="B103" s="15" t="s">
        <v>430</v>
      </c>
      <c r="C103" s="15" t="s">
        <v>421</v>
      </c>
      <c r="D103" s="18" t="s">
        <v>280</v>
      </c>
      <c r="E103" s="11" t="s">
        <v>383</v>
      </c>
      <c r="F103" s="11" t="s">
        <v>384</v>
      </c>
      <c r="G103" s="9">
        <v>20385</v>
      </c>
      <c r="H103" s="9">
        <v>14270</v>
      </c>
      <c r="I103" s="17" t="s">
        <v>210</v>
      </c>
      <c r="J103" s="15">
        <v>3580</v>
      </c>
      <c r="K103" s="17" t="s">
        <v>431</v>
      </c>
      <c r="L103" s="15"/>
      <c r="M103" s="15" t="s">
        <v>220</v>
      </c>
      <c r="N103" s="15" t="s">
        <v>223</v>
      </c>
      <c r="O103" s="17">
        <v>42887</v>
      </c>
      <c r="P103" s="9">
        <f>Tableau_Lancer_la_requête_à_partir_de_Excel_Files[[#This Row],[Aide Massif Obtenue]]+Tableau_Lancer_la_requête_à_partir_de_Excel_Files[[#This Row],[Autre Public2]]</f>
        <v>1790</v>
      </c>
      <c r="Q103" s="13">
        <f>(Tableau_Lancer_la_requête_à_partir_de_Excel_Files[[#This Row],[Autre Public2]]+Tableau_Lancer_la_requête_à_partir_de_Excel_Files[[#This Row],[Aide Massif Obtenue]])/Tableau_Lancer_la_requête_à_partir_de_Excel_Files[[#This Row],[Coût total déposé]]</f>
        <v>8.780966396860436E-2</v>
      </c>
      <c r="R10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1790</v>
      </c>
      <c r="S103" s="21">
        <f>Tableau_Lancer_la_requête_à_partir_de_Excel_Files[[#This Row],[Aide Massif Obtenue]]/Tableau_Lancer_la_requête_à_partir_de_Excel_Files[[#This Row],[Coût total déposé]]</f>
        <v>8.780966396860436E-2</v>
      </c>
      <c r="T103" s="9">
        <f>Tableau_Lancer_la_requête_à_partir_de_Excel_Files[[#This Row],[Aide Publique Obtenue]]-Tableau_Lancer_la_requête_à_partir_de_Excel_Files[[#This Row],[Aide Publique demandée]]</f>
        <v>-12480</v>
      </c>
      <c r="U103" s="9">
        <f>Tableau_Lancer_la_requête_à_partir_de_Excel_Files[[#This Row],[FNADT_FN2]]+Tableau_Lancer_la_requête_à_partir_de_Excel_Files[[#This Row],[AgricultureFN2]]</f>
        <v>0</v>
      </c>
      <c r="V103" s="9"/>
      <c r="W103" s="9"/>
      <c r="X103"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03" s="9"/>
      <c r="Z103" s="9"/>
      <c r="AA103" s="9"/>
      <c r="AB103" s="9"/>
      <c r="AC10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1790</v>
      </c>
      <c r="AD103" s="9"/>
      <c r="AE103" s="9"/>
      <c r="AF103" s="9"/>
      <c r="AG103" s="9"/>
      <c r="AH103" s="9"/>
      <c r="AI103" s="9"/>
      <c r="AJ103" s="9"/>
      <c r="AK103" s="9"/>
      <c r="AL103" s="9"/>
      <c r="AM103" s="9">
        <v>1790</v>
      </c>
      <c r="AN103" s="9"/>
      <c r="AO103" s="9"/>
      <c r="AP103" s="9"/>
      <c r="AQ103" s="9"/>
      <c r="AR103" s="9"/>
      <c r="AS103" s="9"/>
      <c r="AT103" s="9"/>
      <c r="AU103" s="9"/>
      <c r="AV103" s="9"/>
      <c r="AW103" s="9"/>
      <c r="AX103" s="9"/>
      <c r="AY103" s="9"/>
      <c r="AZ103" s="9">
        <v>0</v>
      </c>
      <c r="BA103" s="9">
        <v>0</v>
      </c>
      <c r="BB103" s="18">
        <v>42917</v>
      </c>
      <c r="BC103" s="18"/>
      <c r="BD103" s="9"/>
      <c r="BI103" s="19"/>
      <c r="BJ103" s="19"/>
      <c r="BK103" s="19"/>
      <c r="BL103" s="19"/>
      <c r="BM103" s="19"/>
      <c r="BN103" s="19"/>
      <c r="BO103" s="19"/>
      <c r="BP103" s="19"/>
      <c r="CE103" s="14"/>
      <c r="CF103" s="14"/>
      <c r="CG103" s="14"/>
      <c r="CH103" s="14"/>
      <c r="CI103" s="14"/>
      <c r="CJ103" s="14"/>
      <c r="CK103" s="14"/>
      <c r="CL103" s="14"/>
    </row>
    <row r="104" spans="1:90" ht="60" x14ac:dyDescent="0.25">
      <c r="A104" s="12" t="s">
        <v>6</v>
      </c>
      <c r="B104" s="15" t="s">
        <v>432</v>
      </c>
      <c r="C104" s="15" t="s">
        <v>421</v>
      </c>
      <c r="D104" s="18" t="s">
        <v>280</v>
      </c>
      <c r="E104" s="11" t="s">
        <v>385</v>
      </c>
      <c r="F104" s="11" t="s">
        <v>386</v>
      </c>
      <c r="G104" s="9">
        <v>25695</v>
      </c>
      <c r="H104" s="9">
        <v>17986.5</v>
      </c>
      <c r="I104" s="17" t="s">
        <v>210</v>
      </c>
      <c r="J104" s="15">
        <v>10278</v>
      </c>
      <c r="K104" s="17" t="s">
        <v>211</v>
      </c>
      <c r="L104" s="15"/>
      <c r="M104" s="15" t="s">
        <v>220</v>
      </c>
      <c r="N104" s="15" t="s">
        <v>223</v>
      </c>
      <c r="O104" s="17">
        <v>42887</v>
      </c>
      <c r="P104" s="9">
        <f>Tableau_Lancer_la_requête_à_partir_de_Excel_Files[[#This Row],[Aide Massif Obtenue]]+Tableau_Lancer_la_requête_à_partir_de_Excel_Files[[#This Row],[Autre Public2]]</f>
        <v>5139.08</v>
      </c>
      <c r="Q104" s="13">
        <f>(Tableau_Lancer_la_requête_à_partir_de_Excel_Files[[#This Row],[Autre Public2]]+Tableau_Lancer_la_requête_à_partir_de_Excel_Files[[#This Row],[Aide Massif Obtenue]])/Tableau_Lancer_la_requête_à_partir_de_Excel_Files[[#This Row],[Coût total déposé]]</f>
        <v>0.20000311344619576</v>
      </c>
      <c r="R10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5139.08</v>
      </c>
      <c r="S104" s="21">
        <f>Tableau_Lancer_la_requête_à_partir_de_Excel_Files[[#This Row],[Aide Massif Obtenue]]/Tableau_Lancer_la_requête_à_partir_de_Excel_Files[[#This Row],[Coût total déposé]]</f>
        <v>0.20000311344619576</v>
      </c>
      <c r="T104" s="9">
        <f>Tableau_Lancer_la_requête_à_partir_de_Excel_Files[[#This Row],[Aide Publique Obtenue]]-Tableau_Lancer_la_requête_à_partir_de_Excel_Files[[#This Row],[Aide Publique demandée]]</f>
        <v>-12847.42</v>
      </c>
      <c r="U104" s="9">
        <f>Tableau_Lancer_la_requête_à_partir_de_Excel_Files[[#This Row],[FNADT_FN2]]+Tableau_Lancer_la_requête_à_partir_de_Excel_Files[[#This Row],[AgricultureFN2]]</f>
        <v>0</v>
      </c>
      <c r="V104" s="9"/>
      <c r="W104" s="9"/>
      <c r="X104"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04" s="9"/>
      <c r="Z104" s="9"/>
      <c r="AA104" s="9"/>
      <c r="AB104" s="9"/>
      <c r="AC10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5139.08</v>
      </c>
      <c r="AD104" s="9"/>
      <c r="AE104" s="9"/>
      <c r="AF104" s="9"/>
      <c r="AG104" s="9"/>
      <c r="AH104" s="9"/>
      <c r="AI104" s="9"/>
      <c r="AJ104" s="9"/>
      <c r="AK104" s="9"/>
      <c r="AL104" s="9"/>
      <c r="AM104" s="9">
        <v>5139.08</v>
      </c>
      <c r="AN104" s="9"/>
      <c r="AO104" s="9"/>
      <c r="AP104" s="9"/>
      <c r="AQ104" s="9"/>
      <c r="AR104" s="9"/>
      <c r="AS104" s="9"/>
      <c r="AT104" s="9"/>
      <c r="AU104" s="9"/>
      <c r="AV104" s="9"/>
      <c r="AW104" s="9"/>
      <c r="AX104" s="9"/>
      <c r="AY104" s="9"/>
      <c r="AZ104" s="9">
        <v>0</v>
      </c>
      <c r="BA104" s="9">
        <v>0</v>
      </c>
      <c r="BB104" s="18">
        <v>42917</v>
      </c>
      <c r="BC104" s="18"/>
      <c r="BD104" s="9"/>
      <c r="BI104" s="19"/>
      <c r="BJ104" s="19"/>
      <c r="BK104" s="19"/>
      <c r="BL104" s="19"/>
      <c r="BM104" s="19"/>
      <c r="BN104" s="19"/>
      <c r="BO104" s="19"/>
      <c r="BP104" s="19"/>
      <c r="CE104" s="14"/>
      <c r="CF104" s="14"/>
      <c r="CG104" s="14"/>
      <c r="CH104" s="14"/>
      <c r="CI104" s="14"/>
      <c r="CJ104" s="14"/>
      <c r="CK104" s="14"/>
      <c r="CL104" s="14"/>
    </row>
    <row r="105" spans="1:90" ht="60" x14ac:dyDescent="0.25">
      <c r="A105" s="12" t="s">
        <v>6</v>
      </c>
      <c r="B105" s="15" t="s">
        <v>434</v>
      </c>
      <c r="C105" s="15" t="s">
        <v>433</v>
      </c>
      <c r="D105" s="18" t="s">
        <v>280</v>
      </c>
      <c r="E105" s="11" t="s">
        <v>366</v>
      </c>
      <c r="F105" s="11" t="s">
        <v>387</v>
      </c>
      <c r="G105" s="9">
        <v>50801.000000000007</v>
      </c>
      <c r="H105" s="9">
        <v>35560.700000000004</v>
      </c>
      <c r="I105" s="17" t="s">
        <v>210</v>
      </c>
      <c r="J105" s="15">
        <v>20320.400000000001</v>
      </c>
      <c r="K105" s="17" t="s">
        <v>211</v>
      </c>
      <c r="L105" s="15" t="s">
        <v>205</v>
      </c>
      <c r="M105" s="15" t="s">
        <v>220</v>
      </c>
      <c r="N105" s="15"/>
      <c r="O105" s="17">
        <v>42887</v>
      </c>
      <c r="P105" s="9">
        <f>Tableau_Lancer_la_requête_à_partir_de_Excel_Files[[#This Row],[Aide Massif Obtenue]]+Tableau_Lancer_la_requête_à_partir_de_Excel_Files[[#This Row],[Autre Public2]]</f>
        <v>0</v>
      </c>
      <c r="Q105" s="13">
        <f>(Tableau_Lancer_la_requête_à_partir_de_Excel_Files[[#This Row],[Autre Public2]]+Tableau_Lancer_la_requête_à_partir_de_Excel_Files[[#This Row],[Aide Massif Obtenue]])/Tableau_Lancer_la_requête_à_partir_de_Excel_Files[[#This Row],[Coût total déposé]]</f>
        <v>0</v>
      </c>
      <c r="R10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05" s="21">
        <f>Tableau_Lancer_la_requête_à_partir_de_Excel_Files[[#This Row],[Aide Massif Obtenue]]/Tableau_Lancer_la_requête_à_partir_de_Excel_Files[[#This Row],[Coût total déposé]]</f>
        <v>0</v>
      </c>
      <c r="T105" s="9">
        <f>Tableau_Lancer_la_requête_à_partir_de_Excel_Files[[#This Row],[Aide Publique Obtenue]]-Tableau_Lancer_la_requête_à_partir_de_Excel_Files[[#This Row],[Aide Publique demandée]]</f>
        <v>-35560.700000000004</v>
      </c>
      <c r="U105" s="9">
        <f>Tableau_Lancer_la_requête_à_partir_de_Excel_Files[[#This Row],[FNADT_FN2]]+Tableau_Lancer_la_requête_à_partir_de_Excel_Files[[#This Row],[AgricultureFN2]]</f>
        <v>0</v>
      </c>
      <c r="V105" s="9"/>
      <c r="W105" s="9"/>
      <c r="X105"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05" s="9"/>
      <c r="Z105" s="9"/>
      <c r="AA105" s="9"/>
      <c r="AB105" s="9"/>
      <c r="AC10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05" s="9"/>
      <c r="AE105" s="9"/>
      <c r="AF105" s="9"/>
      <c r="AG105" s="9"/>
      <c r="AH105" s="9"/>
      <c r="AI105" s="9"/>
      <c r="AJ105" s="9"/>
      <c r="AK105" s="9"/>
      <c r="AL105" s="9"/>
      <c r="AM105" s="9"/>
      <c r="AN105" s="9"/>
      <c r="AO105" s="9"/>
      <c r="AP105" s="9"/>
      <c r="AQ105" s="9"/>
      <c r="AR105" s="9"/>
      <c r="AS105" s="9"/>
      <c r="AT105" s="9"/>
      <c r="AU105" s="9"/>
      <c r="AV105" s="9"/>
      <c r="AW105" s="9"/>
      <c r="AX105" s="9"/>
      <c r="AY105" s="9"/>
      <c r="AZ105" s="9">
        <v>0</v>
      </c>
      <c r="BA105" s="9">
        <v>0</v>
      </c>
      <c r="BB105" s="18">
        <v>42917</v>
      </c>
      <c r="BC105" s="18"/>
      <c r="BD105" s="9"/>
      <c r="BI105" s="19"/>
      <c r="BJ105" s="19"/>
      <c r="BK105" s="19"/>
      <c r="BL105" s="19"/>
      <c r="BM105" s="19"/>
      <c r="BN105" s="19"/>
      <c r="BO105" s="19"/>
      <c r="BP105" s="19"/>
      <c r="CE105" s="14"/>
      <c r="CF105" s="14"/>
      <c r="CG105" s="14"/>
      <c r="CH105" s="14"/>
      <c r="CI105" s="14"/>
      <c r="CJ105" s="14"/>
      <c r="CK105" s="14"/>
      <c r="CL105" s="14"/>
    </row>
    <row r="106" spans="1:90" ht="45" x14ac:dyDescent="0.25">
      <c r="A106" s="12" t="s">
        <v>6</v>
      </c>
      <c r="B106" s="15" t="s">
        <v>436</v>
      </c>
      <c r="C106" s="15" t="s">
        <v>435</v>
      </c>
      <c r="D106" s="18" t="s">
        <v>280</v>
      </c>
      <c r="E106" s="11" t="s">
        <v>388</v>
      </c>
      <c r="F106" s="11" t="s">
        <v>389</v>
      </c>
      <c r="G106" s="9">
        <v>48891.000000000007</v>
      </c>
      <c r="H106" s="9">
        <v>19556.400000000001</v>
      </c>
      <c r="I106" s="17" t="s">
        <v>211</v>
      </c>
      <c r="J106" s="15">
        <v>19556.400000000001</v>
      </c>
      <c r="K106" s="17" t="s">
        <v>211</v>
      </c>
      <c r="L106" s="15"/>
      <c r="M106" s="15"/>
      <c r="N106" s="15"/>
      <c r="O106" s="17">
        <v>42887</v>
      </c>
      <c r="P106" s="9">
        <f>Tableau_Lancer_la_requête_à_partir_de_Excel_Files[[#This Row],[Aide Massif Obtenue]]+Tableau_Lancer_la_requête_à_partir_de_Excel_Files[[#This Row],[Autre Public2]]</f>
        <v>0</v>
      </c>
      <c r="Q106" s="13">
        <f>(Tableau_Lancer_la_requête_à_partir_de_Excel_Files[[#This Row],[Autre Public2]]+Tableau_Lancer_la_requête_à_partir_de_Excel_Files[[#This Row],[Aide Massif Obtenue]])/Tableau_Lancer_la_requête_à_partir_de_Excel_Files[[#This Row],[Coût total déposé]]</f>
        <v>0</v>
      </c>
      <c r="R10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06" s="16">
        <f>Tableau_Lancer_la_requête_à_partir_de_Excel_Files[[#This Row],[Aide Massif Obtenue]]/Tableau_Lancer_la_requête_à_partir_de_Excel_Files[[#This Row],[Coût total déposé]]</f>
        <v>0</v>
      </c>
      <c r="T106" s="9">
        <f>Tableau_Lancer_la_requête_à_partir_de_Excel_Files[[#This Row],[Aide Publique Obtenue]]-Tableau_Lancer_la_requête_à_partir_de_Excel_Files[[#This Row],[Aide Publique demandée]]</f>
        <v>-19556.400000000001</v>
      </c>
      <c r="U106" s="9">
        <f>Tableau_Lancer_la_requête_à_partir_de_Excel_Files[[#This Row],[FNADT_FN2]]+Tableau_Lancer_la_requête_à_partir_de_Excel_Files[[#This Row],[AgricultureFN2]]</f>
        <v>0</v>
      </c>
      <c r="V106" s="9"/>
      <c r="W106" s="9"/>
      <c r="X106"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06" s="9"/>
      <c r="Z106" s="9"/>
      <c r="AA106" s="9"/>
      <c r="AB106" s="9"/>
      <c r="AC10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06" s="9"/>
      <c r="AE106" s="9"/>
      <c r="AF106" s="9"/>
      <c r="AG106" s="9"/>
      <c r="AH106" s="9"/>
      <c r="AI106" s="9"/>
      <c r="AJ106" s="9"/>
      <c r="AK106" s="9"/>
      <c r="AL106" s="9"/>
      <c r="AM106" s="9"/>
      <c r="AN106" s="9"/>
      <c r="AO106" s="9"/>
      <c r="AP106" s="9"/>
      <c r="AQ106" s="9"/>
      <c r="AR106" s="9"/>
      <c r="AS106" s="9"/>
      <c r="AT106" s="9"/>
      <c r="AU106" s="9"/>
      <c r="AV106" s="9"/>
      <c r="AW106" s="9"/>
      <c r="AX106" s="9"/>
      <c r="AY106" s="9"/>
      <c r="AZ106" s="9">
        <v>0</v>
      </c>
      <c r="BA106" s="9">
        <v>0</v>
      </c>
      <c r="BB106" s="18">
        <v>42917</v>
      </c>
      <c r="BC106" s="18"/>
      <c r="BD106" s="9"/>
      <c r="BP106" s="19"/>
      <c r="CL106" s="14"/>
    </row>
    <row r="107" spans="1:90" ht="30" x14ac:dyDescent="0.25">
      <c r="A107" s="12" t="s">
        <v>6</v>
      </c>
      <c r="B107" s="15" t="s">
        <v>437</v>
      </c>
      <c r="C107" s="15" t="s">
        <v>437</v>
      </c>
      <c r="D107" s="18" t="s">
        <v>280</v>
      </c>
      <c r="E107" s="11" t="s">
        <v>390</v>
      </c>
      <c r="F107" s="11" t="s">
        <v>391</v>
      </c>
      <c r="G107" s="9">
        <v>1282500</v>
      </c>
      <c r="H107" s="9">
        <v>812730</v>
      </c>
      <c r="I107" s="17" t="s">
        <v>438</v>
      </c>
      <c r="J107" s="15">
        <v>500000</v>
      </c>
      <c r="K107" s="17" t="s">
        <v>439</v>
      </c>
      <c r="L107" s="15"/>
      <c r="M107" s="15" t="s">
        <v>205</v>
      </c>
      <c r="N107" s="15"/>
      <c r="O107" s="17"/>
      <c r="P107" s="9">
        <f>Tableau_Lancer_la_requête_à_partir_de_Excel_Files[[#This Row],[Aide Massif Obtenue]]+Tableau_Lancer_la_requête_à_partir_de_Excel_Files[[#This Row],[Autre Public2]]</f>
        <v>0</v>
      </c>
      <c r="Q107" s="13">
        <f>(Tableau_Lancer_la_requête_à_partir_de_Excel_Files[[#This Row],[Autre Public2]]+Tableau_Lancer_la_requête_à_partir_de_Excel_Files[[#This Row],[Aide Massif Obtenue]])/Tableau_Lancer_la_requête_à_partir_de_Excel_Files[[#This Row],[Coût total déposé]]</f>
        <v>0</v>
      </c>
      <c r="R10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07" s="21">
        <f>Tableau_Lancer_la_requête_à_partir_de_Excel_Files[[#This Row],[Aide Massif Obtenue]]/Tableau_Lancer_la_requête_à_partir_de_Excel_Files[[#This Row],[Coût total déposé]]</f>
        <v>0</v>
      </c>
      <c r="T107" s="9">
        <f>Tableau_Lancer_la_requête_à_partir_de_Excel_Files[[#This Row],[Aide Publique Obtenue]]-Tableau_Lancer_la_requête_à_partir_de_Excel_Files[[#This Row],[Aide Publique demandée]]</f>
        <v>-812730</v>
      </c>
      <c r="U107" s="9">
        <f>Tableau_Lancer_la_requête_à_partir_de_Excel_Files[[#This Row],[FNADT_FN2]]+Tableau_Lancer_la_requête_à_partir_de_Excel_Files[[#This Row],[AgricultureFN2]]</f>
        <v>0</v>
      </c>
      <c r="V107" s="9"/>
      <c r="W107" s="9"/>
      <c r="X10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07" s="9"/>
      <c r="Z107" s="9"/>
      <c r="AA107" s="9"/>
      <c r="AB107" s="9"/>
      <c r="AC10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07" s="9"/>
      <c r="AE107" s="9"/>
      <c r="AF107" s="9"/>
      <c r="AG107" s="9"/>
      <c r="AH107" s="9"/>
      <c r="AI107" s="9"/>
      <c r="AJ107" s="9"/>
      <c r="AK107" s="9"/>
      <c r="AL107" s="9"/>
      <c r="AM107" s="9"/>
      <c r="AN107" s="9"/>
      <c r="AO107" s="9"/>
      <c r="AP107" s="9"/>
      <c r="AQ107" s="9"/>
      <c r="AR107" s="9"/>
      <c r="AS107" s="9"/>
      <c r="AT107" s="9"/>
      <c r="AU107" s="9"/>
      <c r="AV107" s="9"/>
      <c r="AW107" s="9"/>
      <c r="AX107" s="9"/>
      <c r="AY107" s="9"/>
      <c r="AZ107" s="9">
        <v>0</v>
      </c>
      <c r="BA107" s="9">
        <v>0</v>
      </c>
      <c r="BB107" s="18">
        <v>42736</v>
      </c>
      <c r="BC107" s="18"/>
      <c r="BD107" s="9"/>
      <c r="BP107" s="19"/>
      <c r="CL107" s="14"/>
    </row>
    <row r="108" spans="1:90" ht="30" x14ac:dyDescent="0.25">
      <c r="A108" s="12" t="s">
        <v>6</v>
      </c>
      <c r="B108" s="15" t="s">
        <v>447</v>
      </c>
      <c r="C108" s="15" t="s">
        <v>447</v>
      </c>
      <c r="D108" s="18" t="s">
        <v>280</v>
      </c>
      <c r="E108" s="11" t="s">
        <v>448</v>
      </c>
      <c r="F108" s="11" t="s">
        <v>449</v>
      </c>
      <c r="G108" s="9">
        <v>105000</v>
      </c>
      <c r="H108" s="9">
        <v>72000</v>
      </c>
      <c r="I108" s="17" t="s">
        <v>450</v>
      </c>
      <c r="J108" s="15">
        <v>42000</v>
      </c>
      <c r="K108" s="17" t="s">
        <v>211</v>
      </c>
      <c r="L108" s="15"/>
      <c r="M108" s="15"/>
      <c r="N108" s="15"/>
      <c r="O108" s="17"/>
      <c r="P108" s="9">
        <f>Tableau_Lancer_la_requête_à_partir_de_Excel_Files[[#This Row],[Aide Massif Obtenue]]+Tableau_Lancer_la_requête_à_partir_de_Excel_Files[[#This Row],[Autre Public2]]</f>
        <v>0</v>
      </c>
      <c r="Q108" s="13">
        <f>(Tableau_Lancer_la_requête_à_partir_de_Excel_Files[[#This Row],[Autre Public2]]+Tableau_Lancer_la_requête_à_partir_de_Excel_Files[[#This Row],[Aide Massif Obtenue]])/Tableau_Lancer_la_requête_à_partir_de_Excel_Files[[#This Row],[Coût total déposé]]</f>
        <v>0</v>
      </c>
      <c r="R10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08" s="21">
        <f>Tableau_Lancer_la_requête_à_partir_de_Excel_Files[[#This Row],[Aide Massif Obtenue]]/Tableau_Lancer_la_requête_à_partir_de_Excel_Files[[#This Row],[Coût total déposé]]</f>
        <v>0</v>
      </c>
      <c r="T108" s="9">
        <f>Tableau_Lancer_la_requête_à_partir_de_Excel_Files[[#This Row],[Aide Publique Obtenue]]-Tableau_Lancer_la_requête_à_partir_de_Excel_Files[[#This Row],[Aide Publique demandée]]</f>
        <v>-72000</v>
      </c>
      <c r="U108" s="9">
        <f>Tableau_Lancer_la_requête_à_partir_de_Excel_Files[[#This Row],[FNADT_FN2]]+Tableau_Lancer_la_requête_à_partir_de_Excel_Files[[#This Row],[AgricultureFN2]]</f>
        <v>0</v>
      </c>
      <c r="V108" s="9"/>
      <c r="W108" s="9"/>
      <c r="X108"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08" s="9"/>
      <c r="Z108" s="9"/>
      <c r="AA108" s="9"/>
      <c r="AB108" s="9"/>
      <c r="AC10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08" s="9"/>
      <c r="AE108" s="9"/>
      <c r="AF108" s="9"/>
      <c r="AG108" s="9"/>
      <c r="AH108" s="9"/>
      <c r="AI108" s="9"/>
      <c r="AJ108" s="9"/>
      <c r="AK108" s="9"/>
      <c r="AL108" s="9"/>
      <c r="AM108" s="9"/>
      <c r="AN108" s="9"/>
      <c r="AO108" s="9"/>
      <c r="AP108" s="9"/>
      <c r="AQ108" s="9"/>
      <c r="AR108" s="9"/>
      <c r="AS108" s="9"/>
      <c r="AT108" s="9"/>
      <c r="AU108" s="9"/>
      <c r="AV108" s="9"/>
      <c r="AW108" s="9"/>
      <c r="AX108" s="9"/>
      <c r="AY108" s="9"/>
      <c r="AZ108" s="9">
        <v>0</v>
      </c>
      <c r="BA108" s="9">
        <v>0</v>
      </c>
      <c r="BB108" s="18">
        <v>42736</v>
      </c>
      <c r="BC108" s="18"/>
      <c r="BD108" s="9"/>
      <c r="BP108" s="19"/>
      <c r="CL108" s="14"/>
    </row>
    <row r="109" spans="1:90" ht="45" x14ac:dyDescent="0.25">
      <c r="A109" s="12" t="s">
        <v>6</v>
      </c>
      <c r="B109" s="15" t="s">
        <v>443</v>
      </c>
      <c r="C109" s="15" t="s">
        <v>440</v>
      </c>
      <c r="D109" s="18" t="s">
        <v>446</v>
      </c>
      <c r="E109" s="11" t="s">
        <v>441</v>
      </c>
      <c r="F109" s="11" t="s">
        <v>442</v>
      </c>
      <c r="G109" s="9">
        <v>271528.65000000002</v>
      </c>
      <c r="H109" s="9">
        <v>259691.25</v>
      </c>
      <c r="I109" s="17" t="s">
        <v>444</v>
      </c>
      <c r="J109" s="15">
        <v>72593</v>
      </c>
      <c r="K109" s="17" t="s">
        <v>445</v>
      </c>
      <c r="L109" s="15"/>
      <c r="M109" s="15"/>
      <c r="N109" s="15"/>
      <c r="O109" s="17"/>
      <c r="P109" s="9">
        <f>Tableau_Lancer_la_requête_à_partir_de_Excel_Files[[#This Row],[Aide Massif Obtenue]]+Tableau_Lancer_la_requête_à_partir_de_Excel_Files[[#This Row],[Autre Public2]]</f>
        <v>0</v>
      </c>
      <c r="Q109" s="13">
        <f>(Tableau_Lancer_la_requête_à_partir_de_Excel_Files[[#This Row],[Autre Public2]]+Tableau_Lancer_la_requête_à_partir_de_Excel_Files[[#This Row],[Aide Massif Obtenue]])/Tableau_Lancer_la_requête_à_partir_de_Excel_Files[[#This Row],[Coût total déposé]]</f>
        <v>0</v>
      </c>
      <c r="R10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09" s="21">
        <f>Tableau_Lancer_la_requête_à_partir_de_Excel_Files[[#This Row],[Aide Massif Obtenue]]/Tableau_Lancer_la_requête_à_partir_de_Excel_Files[[#This Row],[Coût total déposé]]</f>
        <v>0</v>
      </c>
      <c r="T109" s="9">
        <f>Tableau_Lancer_la_requête_à_partir_de_Excel_Files[[#This Row],[Aide Publique Obtenue]]-Tableau_Lancer_la_requête_à_partir_de_Excel_Files[[#This Row],[Aide Publique demandée]]</f>
        <v>-259691.25</v>
      </c>
      <c r="U109" s="9">
        <f>Tableau_Lancer_la_requête_à_partir_de_Excel_Files[[#This Row],[FNADT_FN2]]+Tableau_Lancer_la_requête_à_partir_de_Excel_Files[[#This Row],[AgricultureFN2]]</f>
        <v>0</v>
      </c>
      <c r="V109" s="9"/>
      <c r="W109" s="9"/>
      <c r="X10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09" s="9"/>
      <c r="Z109" s="9"/>
      <c r="AA109" s="9"/>
      <c r="AB109" s="9"/>
      <c r="AC10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09" s="9"/>
      <c r="AE109" s="9"/>
      <c r="AF109" s="9"/>
      <c r="AG109" s="9"/>
      <c r="AH109" s="9"/>
      <c r="AI109" s="9"/>
      <c r="AJ109" s="9"/>
      <c r="AK109" s="9"/>
      <c r="AL109" s="9"/>
      <c r="AM109" s="9"/>
      <c r="AN109" s="9"/>
      <c r="AO109" s="9"/>
      <c r="AP109" s="9"/>
      <c r="AQ109" s="9"/>
      <c r="AR109" s="9"/>
      <c r="AS109" s="9"/>
      <c r="AT109" s="9"/>
      <c r="AU109" s="9"/>
      <c r="AV109" s="9"/>
      <c r="AW109" s="9"/>
      <c r="AX109" s="9"/>
      <c r="AY109" s="9"/>
      <c r="AZ109" s="9">
        <v>0</v>
      </c>
      <c r="BA109" s="9">
        <v>0</v>
      </c>
      <c r="BB109" s="18">
        <v>42979</v>
      </c>
      <c r="BC109" s="18"/>
      <c r="BD109" s="9"/>
      <c r="BP109" s="19"/>
      <c r="CL109" s="14"/>
    </row>
    <row r="110" spans="1:90" ht="45" x14ac:dyDescent="0.25">
      <c r="A110" s="12" t="s">
        <v>6</v>
      </c>
      <c r="B110" s="15" t="s">
        <v>603</v>
      </c>
      <c r="C110" s="15" t="s">
        <v>601</v>
      </c>
      <c r="D110" s="18" t="s">
        <v>280</v>
      </c>
      <c r="E110" s="11" t="s">
        <v>361</v>
      </c>
      <c r="F110" s="11" t="s">
        <v>602</v>
      </c>
      <c r="G110" s="9">
        <v>130029.788</v>
      </c>
      <c r="H110" s="9">
        <v>100584</v>
      </c>
      <c r="I110" s="17" t="s">
        <v>604</v>
      </c>
      <c r="J110" s="15">
        <v>39200</v>
      </c>
      <c r="K110" s="17" t="s">
        <v>605</v>
      </c>
      <c r="L110" s="15" t="s">
        <v>205</v>
      </c>
      <c r="M110" s="15" t="s">
        <v>220</v>
      </c>
      <c r="N110" s="15" t="s">
        <v>306</v>
      </c>
      <c r="O110" s="17">
        <v>42954</v>
      </c>
      <c r="P110" s="9">
        <f>Tableau_Lancer_la_requête_à_partir_de_Excel_Files[[#This Row],[Aide Massif Obtenue]]+Tableau_Lancer_la_requête_à_partir_de_Excel_Files[[#This Row],[Autre Public2]]</f>
        <v>0</v>
      </c>
      <c r="Q110" s="13">
        <f>(Tableau_Lancer_la_requête_à_partir_de_Excel_Files[[#This Row],[Autre Public2]]+Tableau_Lancer_la_requête_à_partir_de_Excel_Files[[#This Row],[Aide Massif Obtenue]])/Tableau_Lancer_la_requête_à_partir_de_Excel_Files[[#This Row],[Coût total déposé]]</f>
        <v>0</v>
      </c>
      <c r="R11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10" s="21">
        <f>Tableau_Lancer_la_requête_à_partir_de_Excel_Files[[#This Row],[Aide Massif Obtenue]]/Tableau_Lancer_la_requête_à_partir_de_Excel_Files[[#This Row],[Coût total déposé]]</f>
        <v>0</v>
      </c>
      <c r="T110" s="9">
        <f>Tableau_Lancer_la_requête_à_partir_de_Excel_Files[[#This Row],[Aide Publique Obtenue]]-Tableau_Lancer_la_requête_à_partir_de_Excel_Files[[#This Row],[Aide Publique demandée]]</f>
        <v>-100584</v>
      </c>
      <c r="U110" s="9">
        <f>Tableau_Lancer_la_requête_à_partir_de_Excel_Files[[#This Row],[FNADT_FN2]]+Tableau_Lancer_la_requête_à_partir_de_Excel_Files[[#This Row],[AgricultureFN2]]</f>
        <v>0</v>
      </c>
      <c r="V110" s="9"/>
      <c r="W110" s="9"/>
      <c r="X110"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10" s="9"/>
      <c r="Z110" s="9"/>
      <c r="AA110" s="9"/>
      <c r="AB110" s="9"/>
      <c r="AC11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0" s="9"/>
      <c r="AE110" s="9"/>
      <c r="AF110" s="9"/>
      <c r="AG110" s="9"/>
      <c r="AH110" s="9"/>
      <c r="AI110" s="9"/>
      <c r="AJ110" s="9"/>
      <c r="AK110" s="9"/>
      <c r="AL110" s="9"/>
      <c r="AM110" s="9"/>
      <c r="AN110" s="9"/>
      <c r="AO110" s="9"/>
      <c r="AP110" s="9"/>
      <c r="AQ110" s="9"/>
      <c r="AR110" s="9"/>
      <c r="AS110" s="9"/>
      <c r="AT110" s="9"/>
      <c r="AU110" s="9"/>
      <c r="AV110" s="9"/>
      <c r="AW110" s="9"/>
      <c r="AX110" s="9"/>
      <c r="AY110" s="9"/>
      <c r="AZ110" s="9">
        <v>0</v>
      </c>
      <c r="BA110" s="9">
        <v>0</v>
      </c>
      <c r="BB110" s="18">
        <v>42736</v>
      </c>
      <c r="BC110" s="18"/>
      <c r="BD110" s="9"/>
      <c r="BP110" s="19"/>
      <c r="CL110" s="14"/>
    </row>
    <row r="111" spans="1:90" ht="30" x14ac:dyDescent="0.25">
      <c r="A111" s="12" t="s">
        <v>6</v>
      </c>
      <c r="B111" s="15" t="s">
        <v>459</v>
      </c>
      <c r="C111" s="15" t="s">
        <v>613</v>
      </c>
      <c r="D111" s="18" t="s">
        <v>446</v>
      </c>
      <c r="E111" s="11" t="s">
        <v>460</v>
      </c>
      <c r="F111" s="11" t="s">
        <v>461</v>
      </c>
      <c r="G111" s="9">
        <v>719201.75</v>
      </c>
      <c r="H111" s="9">
        <v>719201.75</v>
      </c>
      <c r="I111" s="17" t="s">
        <v>463</v>
      </c>
      <c r="J111" s="15">
        <v>344822.75</v>
      </c>
      <c r="K111" s="17" t="s">
        <v>464</v>
      </c>
      <c r="L111" s="15"/>
      <c r="M111" s="15" t="s">
        <v>206</v>
      </c>
      <c r="N111" s="15" t="s">
        <v>462</v>
      </c>
      <c r="O111" s="17"/>
      <c r="P111" s="9">
        <f>Tableau_Lancer_la_requête_à_partir_de_Excel_Files[[#This Row],[Aide Massif Obtenue]]+Tableau_Lancer_la_requête_à_partir_de_Excel_Files[[#This Row],[Autre Public2]]</f>
        <v>0</v>
      </c>
      <c r="Q111" s="13">
        <f>(Tableau_Lancer_la_requête_à_partir_de_Excel_Files[[#This Row],[Autre Public2]]+Tableau_Lancer_la_requête_à_partir_de_Excel_Files[[#This Row],[Aide Massif Obtenue]])/Tableau_Lancer_la_requête_à_partir_de_Excel_Files[[#This Row],[Coût total déposé]]</f>
        <v>0</v>
      </c>
      <c r="R11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11" s="21">
        <f>Tableau_Lancer_la_requête_à_partir_de_Excel_Files[[#This Row],[Aide Massif Obtenue]]/Tableau_Lancer_la_requête_à_partir_de_Excel_Files[[#This Row],[Coût total déposé]]</f>
        <v>0</v>
      </c>
      <c r="T111" s="9">
        <f>Tableau_Lancer_la_requête_à_partir_de_Excel_Files[[#This Row],[Aide Publique Obtenue]]-Tableau_Lancer_la_requête_à_partir_de_Excel_Files[[#This Row],[Aide Publique demandée]]</f>
        <v>-719201.75</v>
      </c>
      <c r="U111" s="9">
        <f>Tableau_Lancer_la_requête_à_partir_de_Excel_Files[[#This Row],[FNADT_FN2]]+Tableau_Lancer_la_requête_à_partir_de_Excel_Files[[#This Row],[AgricultureFN2]]</f>
        <v>0</v>
      </c>
      <c r="V111" s="9"/>
      <c r="W111" s="9"/>
      <c r="X111"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11" s="9"/>
      <c r="Z111" s="9"/>
      <c r="AA111" s="9"/>
      <c r="AB111" s="9"/>
      <c r="AC11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1" s="9"/>
      <c r="AE111" s="9"/>
      <c r="AF111" s="9"/>
      <c r="AG111" s="9"/>
      <c r="AH111" s="9"/>
      <c r="AI111" s="9"/>
      <c r="AJ111" s="9"/>
      <c r="AK111" s="9"/>
      <c r="AL111" s="9"/>
      <c r="AM111" s="9"/>
      <c r="AN111" s="9"/>
      <c r="AO111" s="9"/>
      <c r="AP111" s="9"/>
      <c r="AQ111" s="9"/>
      <c r="AR111" s="9"/>
      <c r="AS111" s="9"/>
      <c r="AT111" s="9"/>
      <c r="AU111" s="9"/>
      <c r="AV111" s="9"/>
      <c r="AW111" s="9"/>
      <c r="AX111" s="9"/>
      <c r="AY111" s="9"/>
      <c r="AZ111" s="9">
        <v>0</v>
      </c>
      <c r="BA111" s="9">
        <v>0</v>
      </c>
      <c r="BB111" s="18">
        <v>42826</v>
      </c>
      <c r="BC111" s="18"/>
      <c r="BD111" s="9"/>
      <c r="BP111" s="19"/>
      <c r="CL111" s="14"/>
    </row>
    <row r="112" spans="1:90" ht="30" x14ac:dyDescent="0.25">
      <c r="A112" s="12" t="s">
        <v>6</v>
      </c>
      <c r="B112" s="15" t="s">
        <v>555</v>
      </c>
      <c r="C112" s="15" t="s">
        <v>555</v>
      </c>
      <c r="D112" s="18" t="s">
        <v>280</v>
      </c>
      <c r="E112" s="11" t="s">
        <v>556</v>
      </c>
      <c r="F112" s="11" t="s">
        <v>557</v>
      </c>
      <c r="G112" s="9">
        <v>171738</v>
      </c>
      <c r="H112" s="9">
        <v>158698</v>
      </c>
      <c r="I112" s="17" t="s">
        <v>559</v>
      </c>
      <c r="J112" s="15">
        <v>68698</v>
      </c>
      <c r="K112" s="17" t="s">
        <v>211</v>
      </c>
      <c r="L112" s="15" t="s">
        <v>205</v>
      </c>
      <c r="M112" s="15" t="s">
        <v>288</v>
      </c>
      <c r="N112" s="15" t="s">
        <v>558</v>
      </c>
      <c r="O112" s="17"/>
      <c r="P112" s="9">
        <f>Tableau_Lancer_la_requête_à_partir_de_Excel_Files[[#This Row],[Aide Massif Obtenue]]+Tableau_Lancer_la_requête_à_partir_de_Excel_Files[[#This Row],[Autre Public2]]</f>
        <v>0</v>
      </c>
      <c r="Q112" s="13">
        <f>(Tableau_Lancer_la_requête_à_partir_de_Excel_Files[[#This Row],[Autre Public2]]+Tableau_Lancer_la_requête_à_partir_de_Excel_Files[[#This Row],[Aide Massif Obtenue]])/Tableau_Lancer_la_requête_à_partir_de_Excel_Files[[#This Row],[Coût total déposé]]</f>
        <v>0</v>
      </c>
      <c r="R11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12" s="21">
        <f>Tableau_Lancer_la_requête_à_partir_de_Excel_Files[[#This Row],[Aide Massif Obtenue]]/Tableau_Lancer_la_requête_à_partir_de_Excel_Files[[#This Row],[Coût total déposé]]</f>
        <v>0</v>
      </c>
      <c r="T112" s="9">
        <f>Tableau_Lancer_la_requête_à_partir_de_Excel_Files[[#This Row],[Aide Publique Obtenue]]-Tableau_Lancer_la_requête_à_partir_de_Excel_Files[[#This Row],[Aide Publique demandée]]</f>
        <v>-158698</v>
      </c>
      <c r="U112" s="9">
        <f>Tableau_Lancer_la_requête_à_partir_de_Excel_Files[[#This Row],[FNADT_FN2]]+Tableau_Lancer_la_requête_à_partir_de_Excel_Files[[#This Row],[AgricultureFN2]]</f>
        <v>0</v>
      </c>
      <c r="V112" s="9"/>
      <c r="W112" s="9"/>
      <c r="X112"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12" s="9"/>
      <c r="Z112" s="9"/>
      <c r="AA112" s="9"/>
      <c r="AB112" s="9"/>
      <c r="AC11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2" s="9"/>
      <c r="AE112" s="9"/>
      <c r="AF112" s="9"/>
      <c r="AG112" s="9"/>
      <c r="AH112" s="9"/>
      <c r="AI112" s="9"/>
      <c r="AJ112" s="9"/>
      <c r="AK112" s="9"/>
      <c r="AL112" s="9"/>
      <c r="AM112" s="9"/>
      <c r="AN112" s="9"/>
      <c r="AO112" s="9"/>
      <c r="AP112" s="9"/>
      <c r="AQ112" s="9"/>
      <c r="AR112" s="9"/>
      <c r="AS112" s="9"/>
      <c r="AT112" s="9"/>
      <c r="AU112" s="9"/>
      <c r="AV112" s="9"/>
      <c r="AW112" s="9"/>
      <c r="AX112" s="9"/>
      <c r="AY112" s="9"/>
      <c r="AZ112" s="9">
        <v>0</v>
      </c>
      <c r="BA112" s="9">
        <v>0</v>
      </c>
      <c r="BB112" s="18">
        <v>42826</v>
      </c>
      <c r="BC112" s="18"/>
      <c r="BD112" s="9"/>
      <c r="BP112" s="19"/>
      <c r="CL112" s="14"/>
    </row>
    <row r="113" spans="1:90" ht="30" x14ac:dyDescent="0.25">
      <c r="A113" s="12" t="s">
        <v>6</v>
      </c>
      <c r="B113" s="15" t="s">
        <v>612</v>
      </c>
      <c r="C113" s="15" t="s">
        <v>606</v>
      </c>
      <c r="D113" s="18" t="s">
        <v>280</v>
      </c>
      <c r="E113" s="11" t="s">
        <v>611</v>
      </c>
      <c r="F113" s="11" t="s">
        <v>469</v>
      </c>
      <c r="G113" s="9">
        <v>0</v>
      </c>
      <c r="H113" s="9">
        <v>0</v>
      </c>
      <c r="I113" s="17" t="s">
        <v>373</v>
      </c>
      <c r="J113" s="15">
        <v>0</v>
      </c>
      <c r="K113" s="17" t="s">
        <v>373</v>
      </c>
      <c r="L113" s="15"/>
      <c r="M113" s="15"/>
      <c r="N113" s="15"/>
      <c r="O113" s="17">
        <v>42942</v>
      </c>
      <c r="P113" s="9">
        <f>Tableau_Lancer_la_requête_à_partir_de_Excel_Files[[#This Row],[Aide Massif Obtenue]]+Tableau_Lancer_la_requête_à_partir_de_Excel_Files[[#This Row],[Autre Public2]]</f>
        <v>0</v>
      </c>
      <c r="Q113" s="13" t="e">
        <f>(Tableau_Lancer_la_requête_à_partir_de_Excel_Files[[#This Row],[Autre Public2]]+Tableau_Lancer_la_requête_à_partir_de_Excel_Files[[#This Row],[Aide Massif Obtenue]])/Tableau_Lancer_la_requête_à_partir_de_Excel_Files[[#This Row],[Coût total déposé]]</f>
        <v>#DIV/0!</v>
      </c>
      <c r="R11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13" s="21" t="e">
        <f>Tableau_Lancer_la_requête_à_partir_de_Excel_Files[[#This Row],[Aide Massif Obtenue]]/Tableau_Lancer_la_requête_à_partir_de_Excel_Files[[#This Row],[Coût total déposé]]</f>
        <v>#DIV/0!</v>
      </c>
      <c r="T113" s="9">
        <f>Tableau_Lancer_la_requête_à_partir_de_Excel_Files[[#This Row],[Aide Publique Obtenue]]-Tableau_Lancer_la_requête_à_partir_de_Excel_Files[[#This Row],[Aide Publique demandée]]</f>
        <v>0</v>
      </c>
      <c r="U113" s="9">
        <f>Tableau_Lancer_la_requête_à_partir_de_Excel_Files[[#This Row],[FNADT_FN2]]+Tableau_Lancer_la_requête_à_partir_de_Excel_Files[[#This Row],[AgricultureFN2]]</f>
        <v>0</v>
      </c>
      <c r="V113" s="9"/>
      <c r="W113" s="9"/>
      <c r="X113"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13" s="9"/>
      <c r="Z113" s="9"/>
      <c r="AA113" s="9"/>
      <c r="AB113" s="9"/>
      <c r="AC11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3" s="9"/>
      <c r="AE113" s="9"/>
      <c r="AF113" s="9"/>
      <c r="AG113" s="9"/>
      <c r="AH113" s="9"/>
      <c r="AI113" s="9"/>
      <c r="AJ113" s="9"/>
      <c r="AK113" s="9"/>
      <c r="AL113" s="9"/>
      <c r="AM113" s="9"/>
      <c r="AN113" s="9"/>
      <c r="AO113" s="9"/>
      <c r="AP113" s="9"/>
      <c r="AQ113" s="9"/>
      <c r="AR113" s="9"/>
      <c r="AS113" s="9"/>
      <c r="AT113" s="9"/>
      <c r="AU113" s="9"/>
      <c r="AV113" s="9"/>
      <c r="AW113" s="9"/>
      <c r="AX113" s="9"/>
      <c r="AY113" s="9"/>
      <c r="AZ113" s="9">
        <v>0</v>
      </c>
      <c r="BA113" s="9">
        <v>0</v>
      </c>
      <c r="BB113" s="18">
        <v>43191</v>
      </c>
      <c r="BC113" s="18"/>
      <c r="BD113" s="9"/>
      <c r="BP113" s="19"/>
      <c r="CL113" s="14"/>
    </row>
    <row r="114" spans="1:90" ht="30" x14ac:dyDescent="0.25">
      <c r="A114" s="12" t="s">
        <v>6</v>
      </c>
      <c r="B114" s="15" t="s">
        <v>468</v>
      </c>
      <c r="C114" s="15" t="s">
        <v>606</v>
      </c>
      <c r="D114" s="18" t="s">
        <v>280</v>
      </c>
      <c r="E114" s="11" t="s">
        <v>92</v>
      </c>
      <c r="F114" s="11" t="s">
        <v>607</v>
      </c>
      <c r="G114" s="9">
        <v>51557.98</v>
      </c>
      <c r="H114" s="9">
        <v>36090.58</v>
      </c>
      <c r="I114" s="17" t="s">
        <v>210</v>
      </c>
      <c r="J114" s="15">
        <v>20623.189999999999</v>
      </c>
      <c r="K114" s="17" t="s">
        <v>211</v>
      </c>
      <c r="L114" s="15"/>
      <c r="M114" s="15" t="s">
        <v>335</v>
      </c>
      <c r="N114" s="15"/>
      <c r="O114" s="17">
        <v>42934</v>
      </c>
      <c r="P114" s="9">
        <f>Tableau_Lancer_la_requête_à_partir_de_Excel_Files[[#This Row],[Aide Massif Obtenue]]+Tableau_Lancer_la_requête_à_partir_de_Excel_Files[[#This Row],[Autre Public2]]</f>
        <v>15467</v>
      </c>
      <c r="Q114" s="13">
        <f>(Tableau_Lancer_la_requête_à_partir_de_Excel_Files[[#This Row],[Autre Public2]]+Tableau_Lancer_la_requête_à_partir_de_Excel_Files[[#This Row],[Aide Massif Obtenue]])/Tableau_Lancer_la_requête_à_partir_de_Excel_Files[[#This Row],[Coût total déposé]]</f>
        <v>0.29999235811798675</v>
      </c>
      <c r="R11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15467</v>
      </c>
      <c r="S114" s="21">
        <f>Tableau_Lancer_la_requête_à_partir_de_Excel_Files[[#This Row],[Aide Massif Obtenue]]/Tableau_Lancer_la_requête_à_partir_de_Excel_Files[[#This Row],[Coût total déposé]]</f>
        <v>0.29999235811798675</v>
      </c>
      <c r="T114" s="9">
        <f>Tableau_Lancer_la_requête_à_partir_de_Excel_Files[[#This Row],[Aide Publique Obtenue]]-Tableau_Lancer_la_requête_à_partir_de_Excel_Files[[#This Row],[Aide Publique demandée]]</f>
        <v>-20623.580000000002</v>
      </c>
      <c r="U114" s="9">
        <f>Tableau_Lancer_la_requête_à_partir_de_Excel_Files[[#This Row],[FNADT_FN2]]+Tableau_Lancer_la_requête_à_partir_de_Excel_Files[[#This Row],[AgricultureFN2]]</f>
        <v>0</v>
      </c>
      <c r="V114" s="9"/>
      <c r="W114" s="9"/>
      <c r="X114" s="9">
        <f>Tableau_Lancer_la_requête_à_partir_de_Excel_Files[[#This Row],[ALPC_FN2]]+Tableau_Lancer_la_requête_à_partir_de_Excel_Files[[#This Row],[AURA_FN2]]+Tableau_Lancer_la_requête_à_partir_de_Excel_Files[[#This Row],[BFC_FN2]]+Tableau_Lancer_la_requête_à_partir_de_Excel_Files[[#This Row],[LRMP_FN2]]</f>
        <v>15467</v>
      </c>
      <c r="Y114" s="9"/>
      <c r="Z114" s="9"/>
      <c r="AA114" s="9">
        <v>15467</v>
      </c>
      <c r="AB114" s="9"/>
      <c r="AC11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4" s="9"/>
      <c r="AE114" s="9"/>
      <c r="AF114" s="9"/>
      <c r="AG114" s="9"/>
      <c r="AH114" s="9"/>
      <c r="AI114" s="9"/>
      <c r="AJ114" s="9"/>
      <c r="AK114" s="9"/>
      <c r="AL114" s="9"/>
      <c r="AM114" s="9"/>
      <c r="AN114" s="9"/>
      <c r="AO114" s="9"/>
      <c r="AP114" s="9"/>
      <c r="AQ114" s="9"/>
      <c r="AR114" s="9"/>
      <c r="AS114" s="9"/>
      <c r="AT114" s="9"/>
      <c r="AU114" s="9"/>
      <c r="AV114" s="9"/>
      <c r="AW114" s="9"/>
      <c r="AX114" s="9"/>
      <c r="AY114" s="9"/>
      <c r="AZ114" s="9">
        <v>0</v>
      </c>
      <c r="BA114" s="9">
        <v>0</v>
      </c>
      <c r="BB114" s="18">
        <v>43191</v>
      </c>
      <c r="BC114" s="18"/>
      <c r="BD114" s="9"/>
      <c r="BP114" s="19"/>
      <c r="CL114" s="14"/>
    </row>
    <row r="115" spans="1:90" x14ac:dyDescent="0.25">
      <c r="A115" s="12" t="s">
        <v>6</v>
      </c>
      <c r="B115" s="15" t="s">
        <v>470</v>
      </c>
      <c r="C115" s="15" t="s">
        <v>606</v>
      </c>
      <c r="D115" s="18" t="s">
        <v>280</v>
      </c>
      <c r="E115" s="11" t="s">
        <v>471</v>
      </c>
      <c r="F115" s="11" t="s">
        <v>608</v>
      </c>
      <c r="G115" s="9">
        <v>34680</v>
      </c>
      <c r="H115" s="9">
        <v>20808</v>
      </c>
      <c r="I115" s="17" t="s">
        <v>472</v>
      </c>
      <c r="J115" s="15">
        <v>10404</v>
      </c>
      <c r="K115" s="17" t="s">
        <v>222</v>
      </c>
      <c r="L115" s="15"/>
      <c r="M115" s="15" t="s">
        <v>335</v>
      </c>
      <c r="N115" s="15"/>
      <c r="O115" s="17">
        <v>42934</v>
      </c>
      <c r="P115" s="9">
        <f>Tableau_Lancer_la_requête_à_partir_de_Excel_Files[[#This Row],[Aide Massif Obtenue]]+Tableau_Lancer_la_requête_à_partir_de_Excel_Files[[#This Row],[Autre Public2]]</f>
        <v>10404</v>
      </c>
      <c r="Q115" s="13">
        <f>(Tableau_Lancer_la_requête_à_partir_de_Excel_Files[[#This Row],[Autre Public2]]+Tableau_Lancer_la_requête_à_partir_de_Excel_Files[[#This Row],[Aide Massif Obtenue]])/Tableau_Lancer_la_requête_à_partir_de_Excel_Files[[#This Row],[Coût total déposé]]</f>
        <v>0.3</v>
      </c>
      <c r="R11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10404</v>
      </c>
      <c r="S115" s="21">
        <f>Tableau_Lancer_la_requête_à_partir_de_Excel_Files[[#This Row],[Aide Massif Obtenue]]/Tableau_Lancer_la_requête_à_partir_de_Excel_Files[[#This Row],[Coût total déposé]]</f>
        <v>0.3</v>
      </c>
      <c r="T115" s="9">
        <f>Tableau_Lancer_la_requête_à_partir_de_Excel_Files[[#This Row],[Aide Publique Obtenue]]-Tableau_Lancer_la_requête_à_partir_de_Excel_Files[[#This Row],[Aide Publique demandée]]</f>
        <v>-10404</v>
      </c>
      <c r="U115" s="9">
        <f>Tableau_Lancer_la_requête_à_partir_de_Excel_Files[[#This Row],[FNADT_FN2]]+Tableau_Lancer_la_requête_à_partir_de_Excel_Files[[#This Row],[AgricultureFN2]]</f>
        <v>0</v>
      </c>
      <c r="V115" s="9"/>
      <c r="W115" s="9"/>
      <c r="X115" s="9">
        <f>Tableau_Lancer_la_requête_à_partir_de_Excel_Files[[#This Row],[ALPC_FN2]]+Tableau_Lancer_la_requête_à_partir_de_Excel_Files[[#This Row],[AURA_FN2]]+Tableau_Lancer_la_requête_à_partir_de_Excel_Files[[#This Row],[BFC_FN2]]+Tableau_Lancer_la_requête_à_partir_de_Excel_Files[[#This Row],[LRMP_FN2]]</f>
        <v>10404</v>
      </c>
      <c r="Y115" s="9"/>
      <c r="Z115" s="9"/>
      <c r="AA115" s="9">
        <v>10404</v>
      </c>
      <c r="AB115" s="9"/>
      <c r="AC11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5" s="9"/>
      <c r="AE115" s="9"/>
      <c r="AF115" s="9"/>
      <c r="AG115" s="9"/>
      <c r="AH115" s="9"/>
      <c r="AI115" s="9"/>
      <c r="AJ115" s="9"/>
      <c r="AK115" s="9"/>
      <c r="AL115" s="9"/>
      <c r="AM115" s="9"/>
      <c r="AN115" s="9"/>
      <c r="AO115" s="9"/>
      <c r="AP115" s="9"/>
      <c r="AQ115" s="9"/>
      <c r="AR115" s="9"/>
      <c r="AS115" s="9"/>
      <c r="AT115" s="9"/>
      <c r="AU115" s="9"/>
      <c r="AV115" s="9"/>
      <c r="AW115" s="9"/>
      <c r="AX115" s="9"/>
      <c r="AY115" s="9"/>
      <c r="AZ115" s="9">
        <v>0</v>
      </c>
      <c r="BA115" s="9">
        <v>0</v>
      </c>
      <c r="BB115" s="18">
        <v>43191</v>
      </c>
      <c r="BC115" s="18"/>
      <c r="BD115" s="9"/>
      <c r="BP115" s="19"/>
      <c r="CL115" s="14"/>
    </row>
    <row r="116" spans="1:90" x14ac:dyDescent="0.25">
      <c r="A116" s="12" t="s">
        <v>6</v>
      </c>
      <c r="B116" s="15" t="s">
        <v>473</v>
      </c>
      <c r="C116" s="15" t="s">
        <v>606</v>
      </c>
      <c r="D116" s="18" t="s">
        <v>280</v>
      </c>
      <c r="E116" s="11" t="s">
        <v>474</v>
      </c>
      <c r="F116" s="11" t="s">
        <v>609</v>
      </c>
      <c r="G116" s="9">
        <v>18000</v>
      </c>
      <c r="H116" s="9">
        <v>11200</v>
      </c>
      <c r="I116" s="17" t="s">
        <v>475</v>
      </c>
      <c r="J116" s="15">
        <v>6400</v>
      </c>
      <c r="K116" s="17" t="s">
        <v>476</v>
      </c>
      <c r="L116" s="15"/>
      <c r="M116" s="15" t="s">
        <v>335</v>
      </c>
      <c r="N116" s="15"/>
      <c r="O116" s="17">
        <v>42934</v>
      </c>
      <c r="P116" s="9">
        <f>Tableau_Lancer_la_requête_à_partir_de_Excel_Files[[#This Row],[Aide Massif Obtenue]]+Tableau_Lancer_la_requête_à_partir_de_Excel_Files[[#This Row],[Autre Public2]]</f>
        <v>4800</v>
      </c>
      <c r="Q116" s="13">
        <f>(Tableau_Lancer_la_requête_à_partir_de_Excel_Files[[#This Row],[Autre Public2]]+Tableau_Lancer_la_requête_à_partir_de_Excel_Files[[#This Row],[Aide Massif Obtenue]])/Tableau_Lancer_la_requête_à_partir_de_Excel_Files[[#This Row],[Coût total déposé]]</f>
        <v>0.26666666666666666</v>
      </c>
      <c r="R11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4800</v>
      </c>
      <c r="S116" s="16">
        <f>Tableau_Lancer_la_requête_à_partir_de_Excel_Files[[#This Row],[Aide Massif Obtenue]]/Tableau_Lancer_la_requête_à_partir_de_Excel_Files[[#This Row],[Coût total déposé]]</f>
        <v>0.26666666666666666</v>
      </c>
      <c r="T116" s="9">
        <f>Tableau_Lancer_la_requête_à_partir_de_Excel_Files[[#This Row],[Aide Publique Obtenue]]-Tableau_Lancer_la_requête_à_partir_de_Excel_Files[[#This Row],[Aide Publique demandée]]</f>
        <v>-6400</v>
      </c>
      <c r="U116" s="9">
        <f>Tableau_Lancer_la_requête_à_partir_de_Excel_Files[[#This Row],[FNADT_FN2]]+Tableau_Lancer_la_requête_à_partir_de_Excel_Files[[#This Row],[AgricultureFN2]]</f>
        <v>0</v>
      </c>
      <c r="V116" s="9"/>
      <c r="W116" s="9"/>
      <c r="X116" s="9">
        <f>Tableau_Lancer_la_requête_à_partir_de_Excel_Files[[#This Row],[ALPC_FN2]]+Tableau_Lancer_la_requête_à_partir_de_Excel_Files[[#This Row],[AURA_FN2]]+Tableau_Lancer_la_requête_à_partir_de_Excel_Files[[#This Row],[BFC_FN2]]+Tableau_Lancer_la_requête_à_partir_de_Excel_Files[[#This Row],[LRMP_FN2]]</f>
        <v>4800</v>
      </c>
      <c r="Y116" s="9"/>
      <c r="Z116" s="9"/>
      <c r="AA116" s="9">
        <v>4800</v>
      </c>
      <c r="AB116" s="9"/>
      <c r="AC11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6" s="9"/>
      <c r="AE116" s="9"/>
      <c r="AF116" s="9"/>
      <c r="AG116" s="9"/>
      <c r="AH116" s="9"/>
      <c r="AI116" s="9"/>
      <c r="AJ116" s="9"/>
      <c r="AK116" s="9"/>
      <c r="AL116" s="9"/>
      <c r="AM116" s="9"/>
      <c r="AN116" s="9"/>
      <c r="AO116" s="9"/>
      <c r="AP116" s="9"/>
      <c r="AQ116" s="9"/>
      <c r="AR116" s="9"/>
      <c r="AS116" s="9"/>
      <c r="AT116" s="9"/>
      <c r="AU116" s="9"/>
      <c r="AV116" s="9"/>
      <c r="AW116" s="9"/>
      <c r="AX116" s="9"/>
      <c r="AY116" s="9"/>
      <c r="AZ116" s="9">
        <v>0</v>
      </c>
      <c r="BA116" s="9">
        <v>0</v>
      </c>
      <c r="BB116" s="18">
        <v>43191</v>
      </c>
      <c r="BC116" s="18"/>
      <c r="BD116" s="9"/>
      <c r="BP116" s="19"/>
      <c r="CL116" s="14"/>
    </row>
    <row r="117" spans="1:90" x14ac:dyDescent="0.25">
      <c r="A117" s="12" t="s">
        <v>6</v>
      </c>
      <c r="B117" s="15" t="s">
        <v>573</v>
      </c>
      <c r="C117" s="15" t="s">
        <v>570</v>
      </c>
      <c r="D117" s="18" t="s">
        <v>279</v>
      </c>
      <c r="E117" s="11" t="s">
        <v>571</v>
      </c>
      <c r="F117" s="11" t="s">
        <v>572</v>
      </c>
      <c r="G117" s="9">
        <v>295645.8</v>
      </c>
      <c r="H117" s="9">
        <v>236400</v>
      </c>
      <c r="I117" s="17" t="s">
        <v>574</v>
      </c>
      <c r="J117" s="15">
        <v>147800</v>
      </c>
      <c r="K117" s="17" t="s">
        <v>575</v>
      </c>
      <c r="L117" s="15" t="s">
        <v>205</v>
      </c>
      <c r="M117" s="15"/>
      <c r="N117" s="15"/>
      <c r="O117" s="17"/>
      <c r="P117" s="9">
        <f>Tableau_Lancer_la_requête_à_partir_de_Excel_Files[[#This Row],[Aide Massif Obtenue]]+Tableau_Lancer_la_requête_à_partir_de_Excel_Files[[#This Row],[Autre Public2]]</f>
        <v>0</v>
      </c>
      <c r="Q117" s="13">
        <f>(Tableau_Lancer_la_requête_à_partir_de_Excel_Files[[#This Row],[Autre Public2]]+Tableau_Lancer_la_requête_à_partir_de_Excel_Files[[#This Row],[Aide Massif Obtenue]])/Tableau_Lancer_la_requête_à_partir_de_Excel_Files[[#This Row],[Coût total déposé]]</f>
        <v>0</v>
      </c>
      <c r="R11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17" s="16">
        <f>Tableau_Lancer_la_requête_à_partir_de_Excel_Files[[#This Row],[Aide Massif Obtenue]]/Tableau_Lancer_la_requête_à_partir_de_Excel_Files[[#This Row],[Coût total déposé]]</f>
        <v>0</v>
      </c>
      <c r="T117" s="9">
        <f>Tableau_Lancer_la_requête_à_partir_de_Excel_Files[[#This Row],[Aide Publique Obtenue]]-Tableau_Lancer_la_requête_à_partir_de_Excel_Files[[#This Row],[Aide Publique demandée]]</f>
        <v>-236400</v>
      </c>
      <c r="U117" s="9">
        <f>Tableau_Lancer_la_requête_à_partir_de_Excel_Files[[#This Row],[FNADT_FN2]]+Tableau_Lancer_la_requête_à_partir_de_Excel_Files[[#This Row],[AgricultureFN2]]</f>
        <v>0</v>
      </c>
      <c r="V117" s="9"/>
      <c r="W117" s="9"/>
      <c r="X11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17" s="9"/>
      <c r="Z117" s="9"/>
      <c r="AA117" s="9"/>
      <c r="AB117" s="9"/>
      <c r="AC11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7" s="9"/>
      <c r="AE117" s="9"/>
      <c r="AF117" s="9"/>
      <c r="AG117" s="9"/>
      <c r="AH117" s="9"/>
      <c r="AI117" s="9"/>
      <c r="AJ117" s="9"/>
      <c r="AK117" s="9"/>
      <c r="AL117" s="9"/>
      <c r="AM117" s="9"/>
      <c r="AN117" s="9"/>
      <c r="AO117" s="9"/>
      <c r="AP117" s="9"/>
      <c r="AQ117" s="9"/>
      <c r="AR117" s="9"/>
      <c r="AS117" s="9"/>
      <c r="AT117" s="9"/>
      <c r="AU117" s="9"/>
      <c r="AV117" s="9"/>
      <c r="AW117" s="9"/>
      <c r="AX117" s="9"/>
      <c r="AY117" s="9"/>
      <c r="AZ117" s="9">
        <v>0</v>
      </c>
      <c r="BA117" s="9">
        <v>0</v>
      </c>
      <c r="BB117" s="18">
        <v>43040</v>
      </c>
      <c r="BC117" s="18"/>
      <c r="BD117" s="9"/>
      <c r="BP117" s="19"/>
      <c r="CL117" s="14"/>
    </row>
    <row r="118" spans="1:90" x14ac:dyDescent="0.25">
      <c r="A118" s="12" t="s">
        <v>5</v>
      </c>
      <c r="B118" s="15" t="s">
        <v>576</v>
      </c>
      <c r="C118" s="15" t="s">
        <v>576</v>
      </c>
      <c r="D118" s="18" t="s">
        <v>284</v>
      </c>
      <c r="E118" s="11" t="s">
        <v>309</v>
      </c>
      <c r="F118" s="11" t="s">
        <v>577</v>
      </c>
      <c r="G118" s="9">
        <v>25407.809999999998</v>
      </c>
      <c r="H118" s="9">
        <v>17785.47</v>
      </c>
      <c r="I118" s="17" t="s">
        <v>210</v>
      </c>
      <c r="J118" s="15"/>
      <c r="K118" s="17" t="s">
        <v>212</v>
      </c>
      <c r="L118" s="15" t="s">
        <v>205</v>
      </c>
      <c r="M118" s="15" t="s">
        <v>221</v>
      </c>
      <c r="N118" s="15"/>
      <c r="O118" s="17"/>
      <c r="P118" s="9">
        <f>Tableau_Lancer_la_requête_à_partir_de_Excel_Files[[#This Row],[Aide Massif Obtenue]]+Tableau_Lancer_la_requête_à_partir_de_Excel_Files[[#This Row],[Autre Public2]]</f>
        <v>0</v>
      </c>
      <c r="Q118" s="13">
        <f>(Tableau_Lancer_la_requête_à_partir_de_Excel_Files[[#This Row],[Autre Public2]]+Tableau_Lancer_la_requête_à_partir_de_Excel_Files[[#This Row],[Aide Massif Obtenue]])/Tableau_Lancer_la_requête_à_partir_de_Excel_Files[[#This Row],[Coût total déposé]]</f>
        <v>0</v>
      </c>
      <c r="R11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18" s="16">
        <f>Tableau_Lancer_la_requête_à_partir_de_Excel_Files[[#This Row],[Aide Massif Obtenue]]/Tableau_Lancer_la_requête_à_partir_de_Excel_Files[[#This Row],[Coût total déposé]]</f>
        <v>0</v>
      </c>
      <c r="T118" s="9">
        <f>Tableau_Lancer_la_requête_à_partir_de_Excel_Files[[#This Row],[Aide Publique Obtenue]]-Tableau_Lancer_la_requête_à_partir_de_Excel_Files[[#This Row],[Aide Publique demandée]]</f>
        <v>-17785.47</v>
      </c>
      <c r="U118" s="9">
        <f>Tableau_Lancer_la_requête_à_partir_de_Excel_Files[[#This Row],[FNADT_FN2]]+Tableau_Lancer_la_requête_à_partir_de_Excel_Files[[#This Row],[AgricultureFN2]]</f>
        <v>0</v>
      </c>
      <c r="V118" s="9"/>
      <c r="W118" s="9"/>
      <c r="X118"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18" s="9"/>
      <c r="Z118" s="9"/>
      <c r="AA118" s="9"/>
      <c r="AB118" s="9"/>
      <c r="AC11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8" s="9"/>
      <c r="AE118" s="9"/>
      <c r="AF118" s="9"/>
      <c r="AG118" s="9"/>
      <c r="AH118" s="9"/>
      <c r="AI118" s="9"/>
      <c r="AJ118" s="9"/>
      <c r="AK118" s="9"/>
      <c r="AL118" s="9"/>
      <c r="AM118" s="9"/>
      <c r="AN118" s="9"/>
      <c r="AO118" s="9"/>
      <c r="AP118" s="9"/>
      <c r="AQ118" s="9"/>
      <c r="AR118" s="9"/>
      <c r="AS118" s="9"/>
      <c r="AT118" s="9"/>
      <c r="AU118" s="9"/>
      <c r="AV118" s="9"/>
      <c r="AW118" s="9"/>
      <c r="AX118" s="9"/>
      <c r="AY118" s="9"/>
      <c r="AZ118" s="9">
        <v>0</v>
      </c>
      <c r="BA118" s="9">
        <v>0</v>
      </c>
      <c r="BB118" s="18"/>
      <c r="BC118" s="18"/>
      <c r="BD118" s="9"/>
      <c r="BP118" s="19"/>
      <c r="CL118" s="14"/>
    </row>
    <row r="119" spans="1:90" x14ac:dyDescent="0.25">
      <c r="A119" s="12" t="s">
        <v>5</v>
      </c>
      <c r="B119" s="15" t="s">
        <v>578</v>
      </c>
      <c r="C119" s="15" t="s">
        <v>578</v>
      </c>
      <c r="D119" s="18" t="s">
        <v>284</v>
      </c>
      <c r="E119" s="11" t="s">
        <v>343</v>
      </c>
      <c r="F119" s="11" t="s">
        <v>577</v>
      </c>
      <c r="G119" s="9">
        <v>14261.9</v>
      </c>
      <c r="H119" s="9">
        <v>9983.33</v>
      </c>
      <c r="I119" s="17" t="s">
        <v>210</v>
      </c>
      <c r="J119" s="15"/>
      <c r="K119" s="17" t="s">
        <v>212</v>
      </c>
      <c r="L119" s="15" t="s">
        <v>205</v>
      </c>
      <c r="M119" s="15"/>
      <c r="N119" s="15"/>
      <c r="O119" s="17"/>
      <c r="P119" s="9">
        <f>Tableau_Lancer_la_requête_à_partir_de_Excel_Files[[#This Row],[Aide Massif Obtenue]]+Tableau_Lancer_la_requête_à_partir_de_Excel_Files[[#This Row],[Autre Public2]]</f>
        <v>0</v>
      </c>
      <c r="Q119" s="13">
        <f>(Tableau_Lancer_la_requête_à_partir_de_Excel_Files[[#This Row],[Autre Public2]]+Tableau_Lancer_la_requête_à_partir_de_Excel_Files[[#This Row],[Aide Massif Obtenue]])/Tableau_Lancer_la_requête_à_partir_de_Excel_Files[[#This Row],[Coût total déposé]]</f>
        <v>0</v>
      </c>
      <c r="R11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19" s="16">
        <f>Tableau_Lancer_la_requête_à_partir_de_Excel_Files[[#This Row],[Aide Massif Obtenue]]/Tableau_Lancer_la_requête_à_partir_de_Excel_Files[[#This Row],[Coût total déposé]]</f>
        <v>0</v>
      </c>
      <c r="T119" s="9">
        <f>Tableau_Lancer_la_requête_à_partir_de_Excel_Files[[#This Row],[Aide Publique Obtenue]]-Tableau_Lancer_la_requête_à_partir_de_Excel_Files[[#This Row],[Aide Publique demandée]]</f>
        <v>-9983.33</v>
      </c>
      <c r="U119" s="9">
        <f>Tableau_Lancer_la_requête_à_partir_de_Excel_Files[[#This Row],[FNADT_FN2]]+Tableau_Lancer_la_requête_à_partir_de_Excel_Files[[#This Row],[AgricultureFN2]]</f>
        <v>0</v>
      </c>
      <c r="V119" s="9"/>
      <c r="W119" s="9"/>
      <c r="X11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19" s="9"/>
      <c r="Z119" s="9"/>
      <c r="AA119" s="9"/>
      <c r="AB119" s="9"/>
      <c r="AC11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19" s="9"/>
      <c r="AE119" s="9"/>
      <c r="AF119" s="9"/>
      <c r="AG119" s="9"/>
      <c r="AH119" s="9"/>
      <c r="AI119" s="9"/>
      <c r="AJ119" s="9"/>
      <c r="AK119" s="9"/>
      <c r="AL119" s="9"/>
      <c r="AM119" s="9"/>
      <c r="AN119" s="9"/>
      <c r="AO119" s="9"/>
      <c r="AP119" s="9"/>
      <c r="AQ119" s="9"/>
      <c r="AR119" s="9"/>
      <c r="AS119" s="9"/>
      <c r="AT119" s="9"/>
      <c r="AU119" s="9"/>
      <c r="AV119" s="9"/>
      <c r="AW119" s="9"/>
      <c r="AX119" s="9"/>
      <c r="AY119" s="9"/>
      <c r="AZ119" s="9">
        <v>0</v>
      </c>
      <c r="BA119" s="9">
        <v>0</v>
      </c>
      <c r="BB119" s="18"/>
      <c r="BC119" s="18"/>
      <c r="BD119" s="9"/>
      <c r="BP119" s="19"/>
      <c r="CL119" s="14"/>
    </row>
    <row r="120" spans="1:90" x14ac:dyDescent="0.25">
      <c r="A120" s="12" t="s">
        <v>5</v>
      </c>
      <c r="B120" s="15" t="s">
        <v>579</v>
      </c>
      <c r="C120" s="15" t="s">
        <v>579</v>
      </c>
      <c r="D120" s="18" t="s">
        <v>284</v>
      </c>
      <c r="E120" s="11" t="s">
        <v>233</v>
      </c>
      <c r="F120" s="11" t="s">
        <v>577</v>
      </c>
      <c r="G120" s="9">
        <v>8960.83</v>
      </c>
      <c r="H120" s="9">
        <v>6272.58</v>
      </c>
      <c r="I120" s="17" t="s">
        <v>210</v>
      </c>
      <c r="J120" s="15"/>
      <c r="K120" s="17" t="s">
        <v>212</v>
      </c>
      <c r="L120" s="15" t="s">
        <v>205</v>
      </c>
      <c r="M120" s="15" t="s">
        <v>220</v>
      </c>
      <c r="N120" s="15"/>
      <c r="O120" s="17"/>
      <c r="P120" s="9">
        <f>Tableau_Lancer_la_requête_à_partir_de_Excel_Files[[#This Row],[Aide Massif Obtenue]]+Tableau_Lancer_la_requête_à_partir_de_Excel_Files[[#This Row],[Autre Public2]]</f>
        <v>0</v>
      </c>
      <c r="Q120" s="13">
        <f>(Tableau_Lancer_la_requête_à_partir_de_Excel_Files[[#This Row],[Autre Public2]]+Tableau_Lancer_la_requête_à_partir_de_Excel_Files[[#This Row],[Aide Massif Obtenue]])/Tableau_Lancer_la_requête_à_partir_de_Excel_Files[[#This Row],[Coût total déposé]]</f>
        <v>0</v>
      </c>
      <c r="R12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20" s="16">
        <f>Tableau_Lancer_la_requête_à_partir_de_Excel_Files[[#This Row],[Aide Massif Obtenue]]/Tableau_Lancer_la_requête_à_partir_de_Excel_Files[[#This Row],[Coût total déposé]]</f>
        <v>0</v>
      </c>
      <c r="T120" s="9">
        <f>Tableau_Lancer_la_requête_à_partir_de_Excel_Files[[#This Row],[Aide Publique Obtenue]]-Tableau_Lancer_la_requête_à_partir_de_Excel_Files[[#This Row],[Aide Publique demandée]]</f>
        <v>-6272.58</v>
      </c>
      <c r="U120" s="9">
        <f>Tableau_Lancer_la_requête_à_partir_de_Excel_Files[[#This Row],[FNADT_FN2]]+Tableau_Lancer_la_requête_à_partir_de_Excel_Files[[#This Row],[AgricultureFN2]]</f>
        <v>0</v>
      </c>
      <c r="V120" s="9"/>
      <c r="W120" s="9"/>
      <c r="X120"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0" s="9"/>
      <c r="Z120" s="9"/>
      <c r="AA120" s="9"/>
      <c r="AB120" s="9"/>
      <c r="AC12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0" s="9"/>
      <c r="AE120" s="9"/>
      <c r="AF120" s="9"/>
      <c r="AG120" s="9"/>
      <c r="AH120" s="9"/>
      <c r="AI120" s="9"/>
      <c r="AJ120" s="9"/>
      <c r="AK120" s="9"/>
      <c r="AL120" s="9"/>
      <c r="AM120" s="9"/>
      <c r="AN120" s="9"/>
      <c r="AO120" s="9"/>
      <c r="AP120" s="9"/>
      <c r="AQ120" s="9"/>
      <c r="AR120" s="9"/>
      <c r="AS120" s="9"/>
      <c r="AT120" s="9"/>
      <c r="AU120" s="9"/>
      <c r="AV120" s="9"/>
      <c r="AW120" s="9"/>
      <c r="AX120" s="9"/>
      <c r="AY120" s="9"/>
      <c r="AZ120" s="9">
        <v>0</v>
      </c>
      <c r="BA120" s="9">
        <v>0</v>
      </c>
      <c r="BB120" s="18"/>
      <c r="BC120" s="18"/>
      <c r="BD120" s="9"/>
      <c r="BP120" s="19"/>
      <c r="CL120" s="14"/>
    </row>
    <row r="121" spans="1:90" x14ac:dyDescent="0.25">
      <c r="A121" s="12" t="s">
        <v>5</v>
      </c>
      <c r="B121" s="15" t="s">
        <v>580</v>
      </c>
      <c r="C121" s="15" t="s">
        <v>580</v>
      </c>
      <c r="D121" s="18" t="s">
        <v>284</v>
      </c>
      <c r="E121" s="11" t="s">
        <v>581</v>
      </c>
      <c r="F121" s="11" t="s">
        <v>577</v>
      </c>
      <c r="G121" s="9">
        <v>12690.65</v>
      </c>
      <c r="H121" s="9">
        <v>8883.4599999999991</v>
      </c>
      <c r="I121" s="17" t="s">
        <v>210</v>
      </c>
      <c r="J121" s="15"/>
      <c r="K121" s="17" t="s">
        <v>212</v>
      </c>
      <c r="L121" s="15" t="s">
        <v>205</v>
      </c>
      <c r="M121" s="15" t="s">
        <v>220</v>
      </c>
      <c r="N121" s="15"/>
      <c r="O121" s="17"/>
      <c r="P121" s="9">
        <f>Tableau_Lancer_la_requête_à_partir_de_Excel_Files[[#This Row],[Aide Massif Obtenue]]+Tableau_Lancer_la_requête_à_partir_de_Excel_Files[[#This Row],[Autre Public2]]</f>
        <v>0</v>
      </c>
      <c r="Q121" s="13">
        <f>(Tableau_Lancer_la_requête_à_partir_de_Excel_Files[[#This Row],[Autre Public2]]+Tableau_Lancer_la_requête_à_partir_de_Excel_Files[[#This Row],[Aide Massif Obtenue]])/Tableau_Lancer_la_requête_à_partir_de_Excel_Files[[#This Row],[Coût total déposé]]</f>
        <v>0</v>
      </c>
      <c r="R12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21" s="16">
        <f>Tableau_Lancer_la_requête_à_partir_de_Excel_Files[[#This Row],[Aide Massif Obtenue]]/Tableau_Lancer_la_requête_à_partir_de_Excel_Files[[#This Row],[Coût total déposé]]</f>
        <v>0</v>
      </c>
      <c r="T121" s="9">
        <f>Tableau_Lancer_la_requête_à_partir_de_Excel_Files[[#This Row],[Aide Publique Obtenue]]-Tableau_Lancer_la_requête_à_partir_de_Excel_Files[[#This Row],[Aide Publique demandée]]</f>
        <v>-8883.4599999999991</v>
      </c>
      <c r="U121" s="9">
        <f>Tableau_Lancer_la_requête_à_partir_de_Excel_Files[[#This Row],[FNADT_FN2]]+Tableau_Lancer_la_requête_à_partir_de_Excel_Files[[#This Row],[AgricultureFN2]]</f>
        <v>0</v>
      </c>
      <c r="V121" s="9"/>
      <c r="W121" s="9"/>
      <c r="X121"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1" s="9"/>
      <c r="Z121" s="9"/>
      <c r="AA121" s="9"/>
      <c r="AB121" s="9"/>
      <c r="AC12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1" s="9"/>
      <c r="AE121" s="9"/>
      <c r="AF121" s="9"/>
      <c r="AG121" s="9"/>
      <c r="AH121" s="9"/>
      <c r="AI121" s="9"/>
      <c r="AJ121" s="9"/>
      <c r="AK121" s="9"/>
      <c r="AL121" s="9"/>
      <c r="AM121" s="9"/>
      <c r="AN121" s="9"/>
      <c r="AO121" s="9"/>
      <c r="AP121" s="9"/>
      <c r="AQ121" s="9"/>
      <c r="AR121" s="9"/>
      <c r="AS121" s="9"/>
      <c r="AT121" s="9"/>
      <c r="AU121" s="9"/>
      <c r="AV121" s="9"/>
      <c r="AW121" s="9"/>
      <c r="AX121" s="9"/>
      <c r="AY121" s="9"/>
      <c r="AZ121" s="9">
        <v>0</v>
      </c>
      <c r="BA121" s="9">
        <v>0</v>
      </c>
      <c r="BB121" s="18"/>
      <c r="BC121" s="18"/>
      <c r="BD121" s="9"/>
      <c r="BP121" s="19"/>
      <c r="CL121" s="14"/>
    </row>
    <row r="122" spans="1:90" x14ac:dyDescent="0.25">
      <c r="A122" s="12" t="s">
        <v>5</v>
      </c>
      <c r="B122" s="15" t="s">
        <v>582</v>
      </c>
      <c r="C122" s="15" t="s">
        <v>582</v>
      </c>
      <c r="D122" s="18" t="s">
        <v>284</v>
      </c>
      <c r="E122" s="11" t="s">
        <v>334</v>
      </c>
      <c r="F122" s="11" t="s">
        <v>577</v>
      </c>
      <c r="G122" s="9">
        <v>12854.109999999999</v>
      </c>
      <c r="H122" s="9">
        <v>8997.8799999999992</v>
      </c>
      <c r="I122" s="17" t="s">
        <v>210</v>
      </c>
      <c r="J122" s="15"/>
      <c r="K122" s="17" t="s">
        <v>212</v>
      </c>
      <c r="L122" s="15" t="s">
        <v>205</v>
      </c>
      <c r="M122" s="15" t="s">
        <v>335</v>
      </c>
      <c r="N122" s="15"/>
      <c r="O122" s="17"/>
      <c r="P122" s="9">
        <f>Tableau_Lancer_la_requête_à_partir_de_Excel_Files[[#This Row],[Aide Massif Obtenue]]+Tableau_Lancer_la_requête_à_partir_de_Excel_Files[[#This Row],[Autre Public2]]</f>
        <v>0</v>
      </c>
      <c r="Q122" s="13">
        <f>(Tableau_Lancer_la_requête_à_partir_de_Excel_Files[[#This Row],[Autre Public2]]+Tableau_Lancer_la_requête_à_partir_de_Excel_Files[[#This Row],[Aide Massif Obtenue]])/Tableau_Lancer_la_requête_à_partir_de_Excel_Files[[#This Row],[Coût total déposé]]</f>
        <v>0</v>
      </c>
      <c r="R12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22" s="16">
        <f>Tableau_Lancer_la_requête_à_partir_de_Excel_Files[[#This Row],[Aide Massif Obtenue]]/Tableau_Lancer_la_requête_à_partir_de_Excel_Files[[#This Row],[Coût total déposé]]</f>
        <v>0</v>
      </c>
      <c r="T122" s="9">
        <f>Tableau_Lancer_la_requête_à_partir_de_Excel_Files[[#This Row],[Aide Publique Obtenue]]-Tableau_Lancer_la_requête_à_partir_de_Excel_Files[[#This Row],[Aide Publique demandée]]</f>
        <v>-8997.8799999999992</v>
      </c>
      <c r="U122" s="9">
        <f>Tableau_Lancer_la_requête_à_partir_de_Excel_Files[[#This Row],[FNADT_FN2]]+Tableau_Lancer_la_requête_à_partir_de_Excel_Files[[#This Row],[AgricultureFN2]]</f>
        <v>0</v>
      </c>
      <c r="V122" s="9"/>
      <c r="W122" s="9"/>
      <c r="X122"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2" s="9"/>
      <c r="Z122" s="9"/>
      <c r="AA122" s="9"/>
      <c r="AB122" s="9"/>
      <c r="AC12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2" s="9"/>
      <c r="AE122" s="9"/>
      <c r="AF122" s="9"/>
      <c r="AG122" s="9"/>
      <c r="AH122" s="9"/>
      <c r="AI122" s="9"/>
      <c r="AJ122" s="9"/>
      <c r="AK122" s="9"/>
      <c r="AL122" s="9"/>
      <c r="AM122" s="9"/>
      <c r="AN122" s="9"/>
      <c r="AO122" s="9"/>
      <c r="AP122" s="9"/>
      <c r="AQ122" s="9"/>
      <c r="AR122" s="9"/>
      <c r="AS122" s="9"/>
      <c r="AT122" s="9"/>
      <c r="AU122" s="9"/>
      <c r="AV122" s="9"/>
      <c r="AW122" s="9"/>
      <c r="AX122" s="9"/>
      <c r="AY122" s="9"/>
      <c r="AZ122" s="9">
        <v>0</v>
      </c>
      <c r="BA122" s="9">
        <v>0</v>
      </c>
      <c r="BB122" s="18"/>
      <c r="BC122" s="18"/>
      <c r="BD122" s="9"/>
      <c r="BP122" s="19"/>
      <c r="CL122" s="14"/>
    </row>
    <row r="123" spans="1:90" x14ac:dyDescent="0.25">
      <c r="A123" s="12" t="s">
        <v>5</v>
      </c>
      <c r="B123" s="15" t="s">
        <v>583</v>
      </c>
      <c r="C123" s="15" t="s">
        <v>583</v>
      </c>
      <c r="D123" s="18" t="s">
        <v>284</v>
      </c>
      <c r="E123" s="11" t="s">
        <v>584</v>
      </c>
      <c r="F123" s="11" t="s">
        <v>577</v>
      </c>
      <c r="G123" s="9">
        <v>10648.57</v>
      </c>
      <c r="H123" s="9">
        <v>7454</v>
      </c>
      <c r="I123" s="17" t="s">
        <v>210</v>
      </c>
      <c r="J123" s="15"/>
      <c r="K123" s="17" t="s">
        <v>212</v>
      </c>
      <c r="L123" s="15" t="s">
        <v>205</v>
      </c>
      <c r="M123" s="15" t="s">
        <v>206</v>
      </c>
      <c r="N123" s="15"/>
      <c r="O123" s="17"/>
      <c r="P123" s="9">
        <f>Tableau_Lancer_la_requête_à_partir_de_Excel_Files[[#This Row],[Aide Massif Obtenue]]+Tableau_Lancer_la_requête_à_partir_de_Excel_Files[[#This Row],[Autre Public2]]</f>
        <v>0</v>
      </c>
      <c r="Q123" s="13">
        <f>(Tableau_Lancer_la_requête_à_partir_de_Excel_Files[[#This Row],[Autre Public2]]+Tableau_Lancer_la_requête_à_partir_de_Excel_Files[[#This Row],[Aide Massif Obtenue]])/Tableau_Lancer_la_requête_à_partir_de_Excel_Files[[#This Row],[Coût total déposé]]</f>
        <v>0</v>
      </c>
      <c r="R12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23" s="16">
        <f>Tableau_Lancer_la_requête_à_partir_de_Excel_Files[[#This Row],[Aide Massif Obtenue]]/Tableau_Lancer_la_requête_à_partir_de_Excel_Files[[#This Row],[Coût total déposé]]</f>
        <v>0</v>
      </c>
      <c r="T123" s="9">
        <f>Tableau_Lancer_la_requête_à_partir_de_Excel_Files[[#This Row],[Aide Publique Obtenue]]-Tableau_Lancer_la_requête_à_partir_de_Excel_Files[[#This Row],[Aide Publique demandée]]</f>
        <v>-7454</v>
      </c>
      <c r="U123" s="9">
        <f>Tableau_Lancer_la_requête_à_partir_de_Excel_Files[[#This Row],[FNADT_FN2]]+Tableau_Lancer_la_requête_à_partir_de_Excel_Files[[#This Row],[AgricultureFN2]]</f>
        <v>0</v>
      </c>
      <c r="V123" s="9"/>
      <c r="W123" s="9"/>
      <c r="X123"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3" s="9"/>
      <c r="Z123" s="9"/>
      <c r="AA123" s="9"/>
      <c r="AB123" s="9"/>
      <c r="AC12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3" s="9"/>
      <c r="AE123" s="9"/>
      <c r="AF123" s="9"/>
      <c r="AG123" s="9"/>
      <c r="AH123" s="9"/>
      <c r="AI123" s="9"/>
      <c r="AJ123" s="9"/>
      <c r="AK123" s="9"/>
      <c r="AL123" s="9"/>
      <c r="AM123" s="9"/>
      <c r="AN123" s="9"/>
      <c r="AO123" s="9"/>
      <c r="AP123" s="9"/>
      <c r="AQ123" s="9"/>
      <c r="AR123" s="9"/>
      <c r="AS123" s="9"/>
      <c r="AT123" s="9"/>
      <c r="AU123" s="9"/>
      <c r="AV123" s="9"/>
      <c r="AW123" s="9"/>
      <c r="AX123" s="9"/>
      <c r="AY123" s="9"/>
      <c r="AZ123" s="9">
        <v>0</v>
      </c>
      <c r="BA123" s="9">
        <v>0</v>
      </c>
      <c r="BB123" s="18"/>
      <c r="BC123" s="18"/>
      <c r="BD123" s="9"/>
      <c r="BP123" s="19"/>
      <c r="CL123" s="14"/>
    </row>
    <row r="124" spans="1:90" x14ac:dyDescent="0.25">
      <c r="A124" s="12" t="s">
        <v>5</v>
      </c>
      <c r="B124" s="15" t="s">
        <v>585</v>
      </c>
      <c r="C124" s="15" t="s">
        <v>585</v>
      </c>
      <c r="D124" s="18" t="s">
        <v>284</v>
      </c>
      <c r="E124" s="11" t="s">
        <v>586</v>
      </c>
      <c r="F124" s="11" t="s">
        <v>577</v>
      </c>
      <c r="G124" s="9">
        <v>12622.22</v>
      </c>
      <c r="H124" s="9">
        <v>8835.56</v>
      </c>
      <c r="I124" s="17" t="s">
        <v>210</v>
      </c>
      <c r="J124" s="15"/>
      <c r="K124" s="17" t="s">
        <v>212</v>
      </c>
      <c r="L124" s="15" t="s">
        <v>205</v>
      </c>
      <c r="M124" s="15" t="s">
        <v>206</v>
      </c>
      <c r="N124" s="15"/>
      <c r="O124" s="17"/>
      <c r="P124" s="9">
        <f>Tableau_Lancer_la_requête_à_partir_de_Excel_Files[[#This Row],[Aide Massif Obtenue]]+Tableau_Lancer_la_requête_à_partir_de_Excel_Files[[#This Row],[Autre Public2]]</f>
        <v>0</v>
      </c>
      <c r="Q124" s="13">
        <f>(Tableau_Lancer_la_requête_à_partir_de_Excel_Files[[#This Row],[Autre Public2]]+Tableau_Lancer_la_requête_à_partir_de_Excel_Files[[#This Row],[Aide Massif Obtenue]])/Tableau_Lancer_la_requête_à_partir_de_Excel_Files[[#This Row],[Coût total déposé]]</f>
        <v>0</v>
      </c>
      <c r="R12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24" s="16">
        <f>Tableau_Lancer_la_requête_à_partir_de_Excel_Files[[#This Row],[Aide Massif Obtenue]]/Tableau_Lancer_la_requête_à_partir_de_Excel_Files[[#This Row],[Coût total déposé]]</f>
        <v>0</v>
      </c>
      <c r="T124" s="9">
        <f>Tableau_Lancer_la_requête_à_partir_de_Excel_Files[[#This Row],[Aide Publique Obtenue]]-Tableau_Lancer_la_requête_à_partir_de_Excel_Files[[#This Row],[Aide Publique demandée]]</f>
        <v>-8835.56</v>
      </c>
      <c r="U124" s="9">
        <f>Tableau_Lancer_la_requête_à_partir_de_Excel_Files[[#This Row],[FNADT_FN2]]+Tableau_Lancer_la_requête_à_partir_de_Excel_Files[[#This Row],[AgricultureFN2]]</f>
        <v>0</v>
      </c>
      <c r="V124" s="9"/>
      <c r="W124" s="9"/>
      <c r="X124"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4" s="9"/>
      <c r="Z124" s="9"/>
      <c r="AA124" s="9"/>
      <c r="AB124" s="9"/>
      <c r="AC12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4" s="9"/>
      <c r="AE124" s="9"/>
      <c r="AF124" s="9"/>
      <c r="AG124" s="9"/>
      <c r="AH124" s="9"/>
      <c r="AI124" s="9"/>
      <c r="AJ124" s="9"/>
      <c r="AK124" s="9"/>
      <c r="AL124" s="9"/>
      <c r="AM124" s="9"/>
      <c r="AN124" s="9"/>
      <c r="AO124" s="9"/>
      <c r="AP124" s="9"/>
      <c r="AQ124" s="9"/>
      <c r="AR124" s="9"/>
      <c r="AS124" s="9"/>
      <c r="AT124" s="9"/>
      <c r="AU124" s="9"/>
      <c r="AV124" s="9"/>
      <c r="AW124" s="9"/>
      <c r="AX124" s="9"/>
      <c r="AY124" s="9"/>
      <c r="AZ124" s="9">
        <v>0</v>
      </c>
      <c r="BA124" s="9">
        <v>0</v>
      </c>
      <c r="BB124" s="18"/>
      <c r="BC124" s="18"/>
      <c r="BD124" s="9"/>
      <c r="BP124" s="19"/>
      <c r="CL124" s="14"/>
    </row>
    <row r="125" spans="1:90" ht="30" x14ac:dyDescent="0.25">
      <c r="A125" s="12" t="s">
        <v>5</v>
      </c>
      <c r="B125" s="15" t="s">
        <v>587</v>
      </c>
      <c r="C125" s="15" t="s">
        <v>587</v>
      </c>
      <c r="D125" s="18" t="s">
        <v>284</v>
      </c>
      <c r="E125" s="11" t="s">
        <v>588</v>
      </c>
      <c r="F125" s="11" t="s">
        <v>577</v>
      </c>
      <c r="G125" s="9">
        <v>12819.32</v>
      </c>
      <c r="H125" s="9">
        <v>8973.52</v>
      </c>
      <c r="I125" s="17" t="s">
        <v>210</v>
      </c>
      <c r="J125" s="15"/>
      <c r="K125" s="17" t="s">
        <v>212</v>
      </c>
      <c r="L125" s="15" t="s">
        <v>205</v>
      </c>
      <c r="M125" s="15" t="s">
        <v>335</v>
      </c>
      <c r="N125" s="15"/>
      <c r="O125" s="17"/>
      <c r="P125" s="9">
        <f>Tableau_Lancer_la_requête_à_partir_de_Excel_Files[[#This Row],[Aide Massif Obtenue]]+Tableau_Lancer_la_requête_à_partir_de_Excel_Files[[#This Row],[Autre Public2]]</f>
        <v>0</v>
      </c>
      <c r="Q125" s="13">
        <f>(Tableau_Lancer_la_requête_à_partir_de_Excel_Files[[#This Row],[Autre Public2]]+Tableau_Lancer_la_requête_à_partir_de_Excel_Files[[#This Row],[Aide Massif Obtenue]])/Tableau_Lancer_la_requête_à_partir_de_Excel_Files[[#This Row],[Coût total déposé]]</f>
        <v>0</v>
      </c>
      <c r="R12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25" s="16">
        <f>Tableau_Lancer_la_requête_à_partir_de_Excel_Files[[#This Row],[Aide Massif Obtenue]]/Tableau_Lancer_la_requête_à_partir_de_Excel_Files[[#This Row],[Coût total déposé]]</f>
        <v>0</v>
      </c>
      <c r="T125" s="9">
        <f>Tableau_Lancer_la_requête_à_partir_de_Excel_Files[[#This Row],[Aide Publique Obtenue]]-Tableau_Lancer_la_requête_à_partir_de_Excel_Files[[#This Row],[Aide Publique demandée]]</f>
        <v>-8973.52</v>
      </c>
      <c r="U125" s="9">
        <f>Tableau_Lancer_la_requête_à_partir_de_Excel_Files[[#This Row],[FNADT_FN2]]+Tableau_Lancer_la_requête_à_partir_de_Excel_Files[[#This Row],[AgricultureFN2]]</f>
        <v>0</v>
      </c>
      <c r="V125" s="9"/>
      <c r="W125" s="9"/>
      <c r="X125"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5" s="9"/>
      <c r="Z125" s="9"/>
      <c r="AA125" s="9"/>
      <c r="AB125" s="9"/>
      <c r="AC12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5" s="9"/>
      <c r="AE125" s="9"/>
      <c r="AF125" s="9"/>
      <c r="AG125" s="9"/>
      <c r="AH125" s="9"/>
      <c r="AI125" s="9"/>
      <c r="AJ125" s="9"/>
      <c r="AK125" s="9"/>
      <c r="AL125" s="9"/>
      <c r="AM125" s="9"/>
      <c r="AN125" s="9"/>
      <c r="AO125" s="9"/>
      <c r="AP125" s="9"/>
      <c r="AQ125" s="9"/>
      <c r="AR125" s="9"/>
      <c r="AS125" s="9"/>
      <c r="AT125" s="9"/>
      <c r="AU125" s="9"/>
      <c r="AV125" s="9"/>
      <c r="AW125" s="9"/>
      <c r="AX125" s="9"/>
      <c r="AY125" s="9"/>
      <c r="AZ125" s="9">
        <v>0</v>
      </c>
      <c r="BA125" s="9">
        <v>0</v>
      </c>
      <c r="BB125" s="18"/>
      <c r="BC125" s="18"/>
      <c r="BD125" s="9"/>
      <c r="BP125" s="19"/>
      <c r="CL125" s="14"/>
    </row>
    <row r="126" spans="1:90" x14ac:dyDescent="0.25">
      <c r="A126" s="12" t="s">
        <v>5</v>
      </c>
      <c r="B126" s="15" t="s">
        <v>589</v>
      </c>
      <c r="C126" s="15" t="s">
        <v>589</v>
      </c>
      <c r="D126" s="18" t="s">
        <v>284</v>
      </c>
      <c r="E126" s="11" t="s">
        <v>590</v>
      </c>
      <c r="F126" s="11" t="s">
        <v>577</v>
      </c>
      <c r="G126" s="9">
        <v>10270.130000000001</v>
      </c>
      <c r="H126" s="9">
        <v>7189.09</v>
      </c>
      <c r="I126" s="17" t="s">
        <v>210</v>
      </c>
      <c r="J126" s="15"/>
      <c r="K126" s="17" t="s">
        <v>212</v>
      </c>
      <c r="L126" s="15" t="s">
        <v>205</v>
      </c>
      <c r="M126" s="15" t="s">
        <v>335</v>
      </c>
      <c r="N126" s="15"/>
      <c r="O126" s="17"/>
      <c r="P126" s="9">
        <f>Tableau_Lancer_la_requête_à_partir_de_Excel_Files[[#This Row],[Aide Massif Obtenue]]+Tableau_Lancer_la_requête_à_partir_de_Excel_Files[[#This Row],[Autre Public2]]</f>
        <v>0</v>
      </c>
      <c r="Q126" s="13">
        <f>(Tableau_Lancer_la_requête_à_partir_de_Excel_Files[[#This Row],[Autre Public2]]+Tableau_Lancer_la_requête_à_partir_de_Excel_Files[[#This Row],[Aide Massif Obtenue]])/Tableau_Lancer_la_requête_à_partir_de_Excel_Files[[#This Row],[Coût total déposé]]</f>
        <v>0</v>
      </c>
      <c r="R12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26" s="16">
        <f>Tableau_Lancer_la_requête_à_partir_de_Excel_Files[[#This Row],[Aide Massif Obtenue]]/Tableau_Lancer_la_requête_à_partir_de_Excel_Files[[#This Row],[Coût total déposé]]</f>
        <v>0</v>
      </c>
      <c r="T126" s="9">
        <f>Tableau_Lancer_la_requête_à_partir_de_Excel_Files[[#This Row],[Aide Publique Obtenue]]-Tableau_Lancer_la_requête_à_partir_de_Excel_Files[[#This Row],[Aide Publique demandée]]</f>
        <v>-7189.09</v>
      </c>
      <c r="U126" s="9">
        <f>Tableau_Lancer_la_requête_à_partir_de_Excel_Files[[#This Row],[FNADT_FN2]]+Tableau_Lancer_la_requête_à_partir_de_Excel_Files[[#This Row],[AgricultureFN2]]</f>
        <v>0</v>
      </c>
      <c r="V126" s="9"/>
      <c r="W126" s="9"/>
      <c r="X126"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6" s="9"/>
      <c r="Z126" s="9"/>
      <c r="AA126" s="9"/>
      <c r="AB126" s="9"/>
      <c r="AC12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6" s="9"/>
      <c r="AE126" s="9"/>
      <c r="AF126" s="9"/>
      <c r="AG126" s="9"/>
      <c r="AH126" s="9"/>
      <c r="AI126" s="9"/>
      <c r="AJ126" s="9"/>
      <c r="AK126" s="9"/>
      <c r="AL126" s="9"/>
      <c r="AM126" s="9"/>
      <c r="AN126" s="9"/>
      <c r="AO126" s="9"/>
      <c r="AP126" s="9"/>
      <c r="AQ126" s="9"/>
      <c r="AR126" s="9"/>
      <c r="AS126" s="9"/>
      <c r="AT126" s="9"/>
      <c r="AU126" s="9"/>
      <c r="AV126" s="9"/>
      <c r="AW126" s="9"/>
      <c r="AX126" s="9"/>
      <c r="AY126" s="9"/>
      <c r="AZ126" s="9">
        <v>0</v>
      </c>
      <c r="BA126" s="9">
        <v>0</v>
      </c>
      <c r="BB126" s="18"/>
      <c r="BC126" s="18"/>
      <c r="BD126" s="9"/>
      <c r="BP126" s="19"/>
      <c r="CL126" s="14"/>
    </row>
    <row r="127" spans="1:90" x14ac:dyDescent="0.25">
      <c r="A127" s="12" t="s">
        <v>5</v>
      </c>
      <c r="B127" s="15" t="s">
        <v>591</v>
      </c>
      <c r="C127" s="15" t="s">
        <v>591</v>
      </c>
      <c r="D127" s="18" t="s">
        <v>284</v>
      </c>
      <c r="E127" s="11" t="s">
        <v>592</v>
      </c>
      <c r="F127" s="11" t="s">
        <v>577</v>
      </c>
      <c r="G127" s="9">
        <v>21482.600000000002</v>
      </c>
      <c r="H127" s="9">
        <v>17186.080000000002</v>
      </c>
      <c r="I127" s="17" t="s">
        <v>213</v>
      </c>
      <c r="J127" s="15"/>
      <c r="K127" s="17" t="s">
        <v>212</v>
      </c>
      <c r="L127" s="15" t="s">
        <v>205</v>
      </c>
      <c r="M127" s="15"/>
      <c r="N127" s="15"/>
      <c r="O127" s="17"/>
      <c r="P127" s="9">
        <f>Tableau_Lancer_la_requête_à_partir_de_Excel_Files[[#This Row],[Aide Massif Obtenue]]+Tableau_Lancer_la_requête_à_partir_de_Excel_Files[[#This Row],[Autre Public2]]</f>
        <v>0</v>
      </c>
      <c r="Q127" s="13">
        <f>(Tableau_Lancer_la_requête_à_partir_de_Excel_Files[[#This Row],[Autre Public2]]+Tableau_Lancer_la_requête_à_partir_de_Excel_Files[[#This Row],[Aide Massif Obtenue]])/Tableau_Lancer_la_requête_à_partir_de_Excel_Files[[#This Row],[Coût total déposé]]</f>
        <v>0</v>
      </c>
      <c r="R12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27" s="16">
        <f>Tableau_Lancer_la_requête_à_partir_de_Excel_Files[[#This Row],[Aide Massif Obtenue]]/Tableau_Lancer_la_requête_à_partir_de_Excel_Files[[#This Row],[Coût total déposé]]</f>
        <v>0</v>
      </c>
      <c r="T127" s="9">
        <f>Tableau_Lancer_la_requête_à_partir_de_Excel_Files[[#This Row],[Aide Publique Obtenue]]-Tableau_Lancer_la_requête_à_partir_de_Excel_Files[[#This Row],[Aide Publique demandée]]</f>
        <v>-17186.080000000002</v>
      </c>
      <c r="U127" s="9">
        <f>Tableau_Lancer_la_requête_à_partir_de_Excel_Files[[#This Row],[FNADT_FN2]]+Tableau_Lancer_la_requête_à_partir_de_Excel_Files[[#This Row],[AgricultureFN2]]</f>
        <v>0</v>
      </c>
      <c r="V127" s="9"/>
      <c r="W127" s="9"/>
      <c r="X12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7" s="9"/>
      <c r="Z127" s="9"/>
      <c r="AA127" s="9"/>
      <c r="AB127" s="9"/>
      <c r="AC12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7" s="9"/>
      <c r="AE127" s="9"/>
      <c r="AF127" s="9"/>
      <c r="AG127" s="9"/>
      <c r="AH127" s="9"/>
      <c r="AI127" s="9"/>
      <c r="AJ127" s="9"/>
      <c r="AK127" s="9"/>
      <c r="AL127" s="9"/>
      <c r="AM127" s="9"/>
      <c r="AN127" s="9"/>
      <c r="AO127" s="9"/>
      <c r="AP127" s="9"/>
      <c r="AQ127" s="9"/>
      <c r="AR127" s="9"/>
      <c r="AS127" s="9"/>
      <c r="AT127" s="9"/>
      <c r="AU127" s="9"/>
      <c r="AV127" s="9"/>
      <c r="AW127" s="9"/>
      <c r="AX127" s="9"/>
      <c r="AY127" s="9"/>
      <c r="AZ127" s="9">
        <v>0</v>
      </c>
      <c r="BA127" s="9">
        <v>0</v>
      </c>
      <c r="BB127" s="18"/>
      <c r="BC127" s="18"/>
      <c r="BD127" s="9"/>
      <c r="BP127" s="19"/>
      <c r="CL127" s="14"/>
    </row>
    <row r="128" spans="1:90" x14ac:dyDescent="0.25">
      <c r="A128" s="12" t="s">
        <v>5</v>
      </c>
      <c r="B128" s="15" t="s">
        <v>593</v>
      </c>
      <c r="C128" s="15" t="s">
        <v>593</v>
      </c>
      <c r="D128" s="18" t="s">
        <v>284</v>
      </c>
      <c r="E128" s="11" t="s">
        <v>283</v>
      </c>
      <c r="F128" s="11" t="s">
        <v>577</v>
      </c>
      <c r="G128" s="9">
        <v>15900</v>
      </c>
      <c r="H128" s="9">
        <v>11130</v>
      </c>
      <c r="I128" s="17" t="s">
        <v>210</v>
      </c>
      <c r="J128" s="15"/>
      <c r="K128" s="17" t="s">
        <v>212</v>
      </c>
      <c r="L128" s="15" t="s">
        <v>205</v>
      </c>
      <c r="M128" s="15"/>
      <c r="N128" s="15"/>
      <c r="O128" s="17"/>
      <c r="P128" s="9">
        <f>Tableau_Lancer_la_requête_à_partir_de_Excel_Files[[#This Row],[Aide Massif Obtenue]]+Tableau_Lancer_la_requête_à_partir_de_Excel_Files[[#This Row],[Autre Public2]]</f>
        <v>0</v>
      </c>
      <c r="Q128" s="13">
        <f>(Tableau_Lancer_la_requête_à_partir_de_Excel_Files[[#This Row],[Autre Public2]]+Tableau_Lancer_la_requête_à_partir_de_Excel_Files[[#This Row],[Aide Massif Obtenue]])/Tableau_Lancer_la_requête_à_partir_de_Excel_Files[[#This Row],[Coût total déposé]]</f>
        <v>0</v>
      </c>
      <c r="R12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28" s="16">
        <f>Tableau_Lancer_la_requête_à_partir_de_Excel_Files[[#This Row],[Aide Massif Obtenue]]/Tableau_Lancer_la_requête_à_partir_de_Excel_Files[[#This Row],[Coût total déposé]]</f>
        <v>0</v>
      </c>
      <c r="T128" s="9">
        <f>Tableau_Lancer_la_requête_à_partir_de_Excel_Files[[#This Row],[Aide Publique Obtenue]]-Tableau_Lancer_la_requête_à_partir_de_Excel_Files[[#This Row],[Aide Publique demandée]]</f>
        <v>-11130</v>
      </c>
      <c r="U128" s="9">
        <f>Tableau_Lancer_la_requête_à_partir_de_Excel_Files[[#This Row],[FNADT_FN2]]+Tableau_Lancer_la_requête_à_partir_de_Excel_Files[[#This Row],[AgricultureFN2]]</f>
        <v>0</v>
      </c>
      <c r="V128" s="9"/>
      <c r="W128" s="9"/>
      <c r="X128"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8" s="9"/>
      <c r="Z128" s="9"/>
      <c r="AA128" s="9"/>
      <c r="AB128" s="9"/>
      <c r="AC12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8" s="9"/>
      <c r="AE128" s="9"/>
      <c r="AF128" s="9"/>
      <c r="AG128" s="9"/>
      <c r="AH128" s="9"/>
      <c r="AI128" s="9"/>
      <c r="AJ128" s="9"/>
      <c r="AK128" s="9"/>
      <c r="AL128" s="9"/>
      <c r="AM128" s="9"/>
      <c r="AN128" s="9"/>
      <c r="AO128" s="9"/>
      <c r="AP128" s="9"/>
      <c r="AQ128" s="9"/>
      <c r="AR128" s="9"/>
      <c r="AS128" s="9"/>
      <c r="AT128" s="9"/>
      <c r="AU128" s="9"/>
      <c r="AV128" s="9"/>
      <c r="AW128" s="9"/>
      <c r="AX128" s="9"/>
      <c r="AY128" s="9"/>
      <c r="AZ128" s="9">
        <v>0</v>
      </c>
      <c r="BA128" s="9">
        <v>0</v>
      </c>
      <c r="BB128" s="18"/>
      <c r="BC128" s="18"/>
      <c r="BD128" s="9"/>
      <c r="BP128" s="19"/>
      <c r="CL128" s="14"/>
    </row>
    <row r="129" spans="1:90" x14ac:dyDescent="0.25">
      <c r="A129" s="12" t="s">
        <v>5</v>
      </c>
      <c r="B129" s="15" t="s">
        <v>594</v>
      </c>
      <c r="C129" s="15" t="s">
        <v>594</v>
      </c>
      <c r="D129" s="18" t="s">
        <v>284</v>
      </c>
      <c r="E129" s="11" t="s">
        <v>595</v>
      </c>
      <c r="F129" s="11" t="s">
        <v>577</v>
      </c>
      <c r="G129" s="9">
        <v>10855.96</v>
      </c>
      <c r="H129" s="9">
        <v>7599.17</v>
      </c>
      <c r="I129" s="17" t="s">
        <v>210</v>
      </c>
      <c r="J129" s="15"/>
      <c r="K129" s="17" t="s">
        <v>212</v>
      </c>
      <c r="L129" s="15" t="s">
        <v>205</v>
      </c>
      <c r="M129" s="15" t="s">
        <v>221</v>
      </c>
      <c r="N129" s="15"/>
      <c r="O129" s="17"/>
      <c r="P129" s="9">
        <f>Tableau_Lancer_la_requête_à_partir_de_Excel_Files[[#This Row],[Aide Massif Obtenue]]+Tableau_Lancer_la_requête_à_partir_de_Excel_Files[[#This Row],[Autre Public2]]</f>
        <v>0</v>
      </c>
      <c r="Q129" s="13">
        <f>(Tableau_Lancer_la_requête_à_partir_de_Excel_Files[[#This Row],[Autre Public2]]+Tableau_Lancer_la_requête_à_partir_de_Excel_Files[[#This Row],[Aide Massif Obtenue]])/Tableau_Lancer_la_requête_à_partir_de_Excel_Files[[#This Row],[Coût total déposé]]</f>
        <v>0</v>
      </c>
      <c r="R12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29" s="16">
        <f>Tableau_Lancer_la_requête_à_partir_de_Excel_Files[[#This Row],[Aide Massif Obtenue]]/Tableau_Lancer_la_requête_à_partir_de_Excel_Files[[#This Row],[Coût total déposé]]</f>
        <v>0</v>
      </c>
      <c r="T129" s="9">
        <f>Tableau_Lancer_la_requête_à_partir_de_Excel_Files[[#This Row],[Aide Publique Obtenue]]-Tableau_Lancer_la_requête_à_partir_de_Excel_Files[[#This Row],[Aide Publique demandée]]</f>
        <v>-7599.17</v>
      </c>
      <c r="U129" s="9">
        <f>Tableau_Lancer_la_requête_à_partir_de_Excel_Files[[#This Row],[FNADT_FN2]]+Tableau_Lancer_la_requête_à_partir_de_Excel_Files[[#This Row],[AgricultureFN2]]</f>
        <v>0</v>
      </c>
      <c r="V129" s="9"/>
      <c r="W129" s="9"/>
      <c r="X12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29" s="9"/>
      <c r="Z129" s="9"/>
      <c r="AA129" s="9"/>
      <c r="AB129" s="9"/>
      <c r="AC12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29" s="9"/>
      <c r="AE129" s="9"/>
      <c r="AF129" s="9"/>
      <c r="AG129" s="9"/>
      <c r="AH129" s="9"/>
      <c r="AI129" s="9"/>
      <c r="AJ129" s="9"/>
      <c r="AK129" s="9"/>
      <c r="AL129" s="9"/>
      <c r="AM129" s="9"/>
      <c r="AN129" s="9"/>
      <c r="AO129" s="9"/>
      <c r="AP129" s="9"/>
      <c r="AQ129" s="9"/>
      <c r="AR129" s="9"/>
      <c r="AS129" s="9"/>
      <c r="AT129" s="9"/>
      <c r="AU129" s="9"/>
      <c r="AV129" s="9"/>
      <c r="AW129" s="9"/>
      <c r="AX129" s="9"/>
      <c r="AY129" s="9"/>
      <c r="AZ129" s="9">
        <v>0</v>
      </c>
      <c r="BA129" s="9">
        <v>0</v>
      </c>
      <c r="BB129" s="18"/>
      <c r="BC129" s="18"/>
      <c r="BD129" s="9"/>
      <c r="BP129" s="19"/>
      <c r="CL129" s="14"/>
    </row>
    <row r="130" spans="1:90" x14ac:dyDescent="0.25">
      <c r="A130" s="12" t="s">
        <v>5</v>
      </c>
      <c r="B130" s="15" t="s">
        <v>596</v>
      </c>
      <c r="C130" s="15" t="s">
        <v>596</v>
      </c>
      <c r="D130" s="18" t="s">
        <v>284</v>
      </c>
      <c r="E130" s="11" t="s">
        <v>597</v>
      </c>
      <c r="F130" s="11" t="s">
        <v>577</v>
      </c>
      <c r="G130" s="9">
        <v>33828.400000000001</v>
      </c>
      <c r="H130" s="9">
        <v>23679.88</v>
      </c>
      <c r="I130" s="17" t="s">
        <v>210</v>
      </c>
      <c r="J130" s="15"/>
      <c r="K130" s="17" t="s">
        <v>212</v>
      </c>
      <c r="L130" s="15" t="s">
        <v>205</v>
      </c>
      <c r="M130" s="15"/>
      <c r="N130" s="15"/>
      <c r="O130" s="17"/>
      <c r="P130" s="9">
        <f>Tableau_Lancer_la_requête_à_partir_de_Excel_Files[[#This Row],[Aide Massif Obtenue]]+Tableau_Lancer_la_requête_à_partir_de_Excel_Files[[#This Row],[Autre Public2]]</f>
        <v>0</v>
      </c>
      <c r="Q130" s="13">
        <f>(Tableau_Lancer_la_requête_à_partir_de_Excel_Files[[#This Row],[Autre Public2]]+Tableau_Lancer_la_requête_à_partir_de_Excel_Files[[#This Row],[Aide Massif Obtenue]])/Tableau_Lancer_la_requête_à_partir_de_Excel_Files[[#This Row],[Coût total déposé]]</f>
        <v>0</v>
      </c>
      <c r="R13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30" s="16">
        <f>Tableau_Lancer_la_requête_à_partir_de_Excel_Files[[#This Row],[Aide Massif Obtenue]]/Tableau_Lancer_la_requête_à_partir_de_Excel_Files[[#This Row],[Coût total déposé]]</f>
        <v>0</v>
      </c>
      <c r="T130" s="9">
        <f>Tableau_Lancer_la_requête_à_partir_de_Excel_Files[[#This Row],[Aide Publique Obtenue]]-Tableau_Lancer_la_requête_à_partir_de_Excel_Files[[#This Row],[Aide Publique demandée]]</f>
        <v>-23679.88</v>
      </c>
      <c r="U130" s="9">
        <f>Tableau_Lancer_la_requête_à_partir_de_Excel_Files[[#This Row],[FNADT_FN2]]+Tableau_Lancer_la_requête_à_partir_de_Excel_Files[[#This Row],[AgricultureFN2]]</f>
        <v>0</v>
      </c>
      <c r="V130" s="9"/>
      <c r="W130" s="9"/>
      <c r="X130"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30" s="9"/>
      <c r="Z130" s="9"/>
      <c r="AA130" s="9"/>
      <c r="AB130" s="9"/>
      <c r="AC13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0" s="9"/>
      <c r="AE130" s="9"/>
      <c r="AF130" s="9"/>
      <c r="AG130" s="9"/>
      <c r="AH130" s="9"/>
      <c r="AI130" s="9"/>
      <c r="AJ130" s="9"/>
      <c r="AK130" s="9"/>
      <c r="AL130" s="9"/>
      <c r="AM130" s="9"/>
      <c r="AN130" s="9"/>
      <c r="AO130" s="9"/>
      <c r="AP130" s="9"/>
      <c r="AQ130" s="9"/>
      <c r="AR130" s="9"/>
      <c r="AS130" s="9"/>
      <c r="AT130" s="9"/>
      <c r="AU130" s="9"/>
      <c r="AV130" s="9"/>
      <c r="AW130" s="9"/>
      <c r="AX130" s="9"/>
      <c r="AY130" s="9"/>
      <c r="AZ130" s="9">
        <v>0</v>
      </c>
      <c r="BA130" s="9">
        <v>0</v>
      </c>
      <c r="BB130" s="18"/>
      <c r="BC130" s="18"/>
      <c r="BD130" s="9"/>
      <c r="BP130" s="19"/>
      <c r="CL130" s="14"/>
    </row>
    <row r="131" spans="1:90" x14ac:dyDescent="0.25">
      <c r="A131" s="12" t="s">
        <v>5</v>
      </c>
      <c r="B131" s="15" t="s">
        <v>598</v>
      </c>
      <c r="C131" s="15" t="s">
        <v>598</v>
      </c>
      <c r="D131" s="18" t="s">
        <v>284</v>
      </c>
      <c r="E131" s="11" t="s">
        <v>315</v>
      </c>
      <c r="F131" s="11" t="s">
        <v>577</v>
      </c>
      <c r="G131" s="9">
        <v>20122.2</v>
      </c>
      <c r="H131" s="9">
        <v>14085.54</v>
      </c>
      <c r="I131" s="17" t="s">
        <v>210</v>
      </c>
      <c r="J131" s="15"/>
      <c r="K131" s="17" t="s">
        <v>212</v>
      </c>
      <c r="L131" s="15" t="s">
        <v>205</v>
      </c>
      <c r="M131" s="15"/>
      <c r="N131" s="15"/>
      <c r="O131" s="17"/>
      <c r="P131" s="9">
        <f>Tableau_Lancer_la_requête_à_partir_de_Excel_Files[[#This Row],[Aide Massif Obtenue]]+Tableau_Lancer_la_requête_à_partir_de_Excel_Files[[#This Row],[Autre Public2]]</f>
        <v>0</v>
      </c>
      <c r="Q131" s="13">
        <f>(Tableau_Lancer_la_requête_à_partir_de_Excel_Files[[#This Row],[Autre Public2]]+Tableau_Lancer_la_requête_à_partir_de_Excel_Files[[#This Row],[Aide Massif Obtenue]])/Tableau_Lancer_la_requête_à_partir_de_Excel_Files[[#This Row],[Coût total déposé]]</f>
        <v>0</v>
      </c>
      <c r="R13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31" s="16">
        <f>Tableau_Lancer_la_requête_à_partir_de_Excel_Files[[#This Row],[Aide Massif Obtenue]]/Tableau_Lancer_la_requête_à_partir_de_Excel_Files[[#This Row],[Coût total déposé]]</f>
        <v>0</v>
      </c>
      <c r="T131" s="9">
        <f>Tableau_Lancer_la_requête_à_partir_de_Excel_Files[[#This Row],[Aide Publique Obtenue]]-Tableau_Lancer_la_requête_à_partir_de_Excel_Files[[#This Row],[Aide Publique demandée]]</f>
        <v>-14085.54</v>
      </c>
      <c r="U131" s="9">
        <f>Tableau_Lancer_la_requête_à_partir_de_Excel_Files[[#This Row],[FNADT_FN2]]+Tableau_Lancer_la_requête_à_partir_de_Excel_Files[[#This Row],[AgricultureFN2]]</f>
        <v>0</v>
      </c>
      <c r="V131" s="9"/>
      <c r="W131" s="9"/>
      <c r="X131"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31" s="9"/>
      <c r="Z131" s="9"/>
      <c r="AA131" s="9"/>
      <c r="AB131" s="9"/>
      <c r="AC13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1" s="9"/>
      <c r="AE131" s="9"/>
      <c r="AF131" s="9"/>
      <c r="AG131" s="9"/>
      <c r="AH131" s="9"/>
      <c r="AI131" s="9"/>
      <c r="AJ131" s="9"/>
      <c r="AK131" s="9"/>
      <c r="AL131" s="9"/>
      <c r="AM131" s="9"/>
      <c r="AN131" s="9"/>
      <c r="AO131" s="9"/>
      <c r="AP131" s="9"/>
      <c r="AQ131" s="9"/>
      <c r="AR131" s="9"/>
      <c r="AS131" s="9"/>
      <c r="AT131" s="9"/>
      <c r="AU131" s="9"/>
      <c r="AV131" s="9"/>
      <c r="AW131" s="9"/>
      <c r="AX131" s="9"/>
      <c r="AY131" s="9"/>
      <c r="AZ131" s="9">
        <v>0</v>
      </c>
      <c r="BA131" s="9">
        <v>0</v>
      </c>
      <c r="BB131" s="18"/>
      <c r="BC131" s="18"/>
      <c r="BD131" s="9"/>
      <c r="BP131" s="19"/>
      <c r="CL131" s="14"/>
    </row>
    <row r="132" spans="1:90" x14ac:dyDescent="0.25">
      <c r="A132" s="12" t="s">
        <v>5</v>
      </c>
      <c r="B132" s="15" t="s">
        <v>599</v>
      </c>
      <c r="C132" s="15" t="s">
        <v>599</v>
      </c>
      <c r="D132" s="18" t="s">
        <v>284</v>
      </c>
      <c r="E132" s="11" t="s">
        <v>600</v>
      </c>
      <c r="F132" s="11" t="s">
        <v>577</v>
      </c>
      <c r="G132" s="9">
        <v>24687.39</v>
      </c>
      <c r="H132" s="9">
        <v>17281.169999999998</v>
      </c>
      <c r="I132" s="17" t="s">
        <v>210</v>
      </c>
      <c r="J132" s="15"/>
      <c r="K132" s="17" t="s">
        <v>212</v>
      </c>
      <c r="L132" s="15" t="s">
        <v>205</v>
      </c>
      <c r="M132" s="15"/>
      <c r="N132" s="15"/>
      <c r="O132" s="17"/>
      <c r="P132" s="9">
        <f>Tableau_Lancer_la_requête_à_partir_de_Excel_Files[[#This Row],[Aide Massif Obtenue]]+Tableau_Lancer_la_requête_à_partir_de_Excel_Files[[#This Row],[Autre Public2]]</f>
        <v>0</v>
      </c>
      <c r="Q132" s="13">
        <f>(Tableau_Lancer_la_requête_à_partir_de_Excel_Files[[#This Row],[Autre Public2]]+Tableau_Lancer_la_requête_à_partir_de_Excel_Files[[#This Row],[Aide Massif Obtenue]])/Tableau_Lancer_la_requête_à_partir_de_Excel_Files[[#This Row],[Coût total déposé]]</f>
        <v>0</v>
      </c>
      <c r="R13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32" s="16">
        <f>Tableau_Lancer_la_requête_à_partir_de_Excel_Files[[#This Row],[Aide Massif Obtenue]]/Tableau_Lancer_la_requête_à_partir_de_Excel_Files[[#This Row],[Coût total déposé]]</f>
        <v>0</v>
      </c>
      <c r="T132" s="9">
        <f>Tableau_Lancer_la_requête_à_partir_de_Excel_Files[[#This Row],[Aide Publique Obtenue]]-Tableau_Lancer_la_requête_à_partir_de_Excel_Files[[#This Row],[Aide Publique demandée]]</f>
        <v>-17281.169999999998</v>
      </c>
      <c r="U132" s="9">
        <f>Tableau_Lancer_la_requête_à_partir_de_Excel_Files[[#This Row],[FNADT_FN2]]+Tableau_Lancer_la_requête_à_partir_de_Excel_Files[[#This Row],[AgricultureFN2]]</f>
        <v>0</v>
      </c>
      <c r="V132" s="9"/>
      <c r="W132" s="9"/>
      <c r="X132"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32" s="9"/>
      <c r="Z132" s="9"/>
      <c r="AA132" s="9"/>
      <c r="AB132" s="9"/>
      <c r="AC13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2" s="9"/>
      <c r="AE132" s="9"/>
      <c r="AF132" s="9"/>
      <c r="AG132" s="9"/>
      <c r="AH132" s="9"/>
      <c r="AI132" s="9"/>
      <c r="AJ132" s="9"/>
      <c r="AK132" s="9"/>
      <c r="AL132" s="9"/>
      <c r="AM132" s="9"/>
      <c r="AN132" s="9"/>
      <c r="AO132" s="9"/>
      <c r="AP132" s="9"/>
      <c r="AQ132" s="9"/>
      <c r="AR132" s="9"/>
      <c r="AS132" s="9"/>
      <c r="AT132" s="9"/>
      <c r="AU132" s="9"/>
      <c r="AV132" s="9"/>
      <c r="AW132" s="9"/>
      <c r="AX132" s="9"/>
      <c r="AY132" s="9"/>
      <c r="AZ132" s="9">
        <v>0</v>
      </c>
      <c r="BA132" s="9">
        <v>0</v>
      </c>
      <c r="BB132" s="18"/>
      <c r="BC132" s="18"/>
      <c r="BD132" s="9"/>
      <c r="BP132" s="19"/>
      <c r="CL132" s="14"/>
    </row>
    <row r="133" spans="1:90" ht="45" x14ac:dyDescent="0.25">
      <c r="A133" s="12" t="s">
        <v>5</v>
      </c>
      <c r="B133" s="15" t="s">
        <v>622</v>
      </c>
      <c r="C133" s="15" t="s">
        <v>622</v>
      </c>
      <c r="D133" s="18" t="s">
        <v>290</v>
      </c>
      <c r="E133" s="11" t="s">
        <v>623</v>
      </c>
      <c r="F133" s="11" t="s">
        <v>624</v>
      </c>
      <c r="G133" s="9">
        <v>677507.38</v>
      </c>
      <c r="H133" s="9">
        <v>468631.59</v>
      </c>
      <c r="I133" s="17" t="s">
        <v>626</v>
      </c>
      <c r="J133" s="15"/>
      <c r="K133" s="17" t="s">
        <v>212</v>
      </c>
      <c r="L133" s="15" t="s">
        <v>205</v>
      </c>
      <c r="M133" s="15" t="s">
        <v>533</v>
      </c>
      <c r="N133" s="15" t="s">
        <v>625</v>
      </c>
      <c r="O133" s="17"/>
      <c r="P133" s="9">
        <f>Tableau_Lancer_la_requête_à_partir_de_Excel_Files[[#This Row],[Aide Massif Obtenue]]+Tableau_Lancer_la_requête_à_partir_de_Excel_Files[[#This Row],[Autre Public2]]</f>
        <v>0</v>
      </c>
      <c r="Q133" s="13">
        <f>(Tableau_Lancer_la_requête_à_partir_de_Excel_Files[[#This Row],[Autre Public2]]+Tableau_Lancer_la_requête_à_partir_de_Excel_Files[[#This Row],[Aide Massif Obtenue]])/Tableau_Lancer_la_requête_à_partir_de_Excel_Files[[#This Row],[Coût total déposé]]</f>
        <v>0</v>
      </c>
      <c r="R13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33" s="16">
        <f>Tableau_Lancer_la_requête_à_partir_de_Excel_Files[[#This Row],[Aide Massif Obtenue]]/Tableau_Lancer_la_requête_à_partir_de_Excel_Files[[#This Row],[Coût total déposé]]</f>
        <v>0</v>
      </c>
      <c r="T133" s="9">
        <f>Tableau_Lancer_la_requête_à_partir_de_Excel_Files[[#This Row],[Aide Publique Obtenue]]-Tableau_Lancer_la_requête_à_partir_de_Excel_Files[[#This Row],[Aide Publique demandée]]</f>
        <v>-468631.59</v>
      </c>
      <c r="U133" s="9">
        <f>Tableau_Lancer_la_requête_à_partir_de_Excel_Files[[#This Row],[FNADT_FN2]]+Tableau_Lancer_la_requête_à_partir_de_Excel_Files[[#This Row],[AgricultureFN2]]</f>
        <v>0</v>
      </c>
      <c r="V133" s="9"/>
      <c r="W133" s="9"/>
      <c r="X133"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33" s="9"/>
      <c r="Z133" s="9"/>
      <c r="AA133" s="9"/>
      <c r="AB133" s="9"/>
      <c r="AC13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3" s="9"/>
      <c r="AE133" s="9"/>
      <c r="AF133" s="9"/>
      <c r="AG133" s="9"/>
      <c r="AH133" s="9"/>
      <c r="AI133" s="9"/>
      <c r="AJ133" s="9"/>
      <c r="AK133" s="9"/>
      <c r="AL133" s="9"/>
      <c r="AM133" s="9"/>
      <c r="AN133" s="9"/>
      <c r="AO133" s="9"/>
      <c r="AP133" s="9"/>
      <c r="AQ133" s="9"/>
      <c r="AR133" s="9"/>
      <c r="AS133" s="9"/>
      <c r="AT133" s="9"/>
      <c r="AU133" s="9"/>
      <c r="AV133" s="9"/>
      <c r="AW133" s="9"/>
      <c r="AX133" s="9"/>
      <c r="AY133" s="9"/>
      <c r="AZ133" s="9">
        <v>0</v>
      </c>
      <c r="BA133" s="9">
        <v>0</v>
      </c>
      <c r="BB133" s="18"/>
      <c r="BC133" s="18"/>
      <c r="BD133" s="9"/>
      <c r="BP133" s="19"/>
      <c r="CL133" s="14"/>
    </row>
    <row r="134" spans="1:90" ht="30" x14ac:dyDescent="0.25">
      <c r="A134" s="12" t="s">
        <v>5</v>
      </c>
      <c r="B134" s="15" t="s">
        <v>627</v>
      </c>
      <c r="C134" s="15" t="s">
        <v>627</v>
      </c>
      <c r="D134" s="18" t="s">
        <v>632</v>
      </c>
      <c r="E134" s="11" t="s">
        <v>628</v>
      </c>
      <c r="F134" s="11" t="s">
        <v>629</v>
      </c>
      <c r="G134" s="9">
        <v>164856</v>
      </c>
      <c r="H134" s="9">
        <v>129428.45</v>
      </c>
      <c r="I134" s="17" t="s">
        <v>631</v>
      </c>
      <c r="J134" s="15"/>
      <c r="K134" s="17" t="s">
        <v>212</v>
      </c>
      <c r="L134" s="15" t="s">
        <v>205</v>
      </c>
      <c r="M134" s="15" t="s">
        <v>630</v>
      </c>
      <c r="N134" s="15"/>
      <c r="O134" s="17"/>
      <c r="P134" s="9">
        <f>Tableau_Lancer_la_requête_à_partir_de_Excel_Files[[#This Row],[Aide Massif Obtenue]]+Tableau_Lancer_la_requête_à_partir_de_Excel_Files[[#This Row],[Autre Public2]]</f>
        <v>0</v>
      </c>
      <c r="Q134" s="13">
        <f>(Tableau_Lancer_la_requête_à_partir_de_Excel_Files[[#This Row],[Autre Public2]]+Tableau_Lancer_la_requête_à_partir_de_Excel_Files[[#This Row],[Aide Massif Obtenue]])/Tableau_Lancer_la_requête_à_partir_de_Excel_Files[[#This Row],[Coût total déposé]]</f>
        <v>0</v>
      </c>
      <c r="R134"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34" s="16">
        <f>Tableau_Lancer_la_requête_à_partir_de_Excel_Files[[#This Row],[Aide Massif Obtenue]]/Tableau_Lancer_la_requête_à_partir_de_Excel_Files[[#This Row],[Coût total déposé]]</f>
        <v>0</v>
      </c>
      <c r="T134" s="9">
        <f>Tableau_Lancer_la_requête_à_partir_de_Excel_Files[[#This Row],[Aide Publique Obtenue]]-Tableau_Lancer_la_requête_à_partir_de_Excel_Files[[#This Row],[Aide Publique demandée]]</f>
        <v>-129428.45</v>
      </c>
      <c r="U134" s="9">
        <f>Tableau_Lancer_la_requête_à_partir_de_Excel_Files[[#This Row],[FNADT_FN2]]+Tableau_Lancer_la_requête_à_partir_de_Excel_Files[[#This Row],[AgricultureFN2]]</f>
        <v>0</v>
      </c>
      <c r="V134" s="9"/>
      <c r="W134" s="9"/>
      <c r="X134"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34" s="9"/>
      <c r="Z134" s="9"/>
      <c r="AA134" s="9"/>
      <c r="AB134" s="9"/>
      <c r="AC134"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4" s="9"/>
      <c r="AE134" s="9"/>
      <c r="AF134" s="9"/>
      <c r="AG134" s="9"/>
      <c r="AH134" s="9"/>
      <c r="AI134" s="9"/>
      <c r="AJ134" s="9"/>
      <c r="AK134" s="9"/>
      <c r="AL134" s="9"/>
      <c r="AM134" s="9"/>
      <c r="AN134" s="9"/>
      <c r="AO134" s="9"/>
      <c r="AP134" s="9"/>
      <c r="AQ134" s="9"/>
      <c r="AR134" s="9"/>
      <c r="AS134" s="9"/>
      <c r="AT134" s="9"/>
      <c r="AU134" s="9"/>
      <c r="AV134" s="9"/>
      <c r="AW134" s="9"/>
      <c r="AX134" s="9"/>
      <c r="AY134" s="9"/>
      <c r="AZ134" s="9">
        <v>0</v>
      </c>
      <c r="BA134" s="9">
        <v>0</v>
      </c>
      <c r="BB134" s="18"/>
      <c r="BC134" s="18"/>
      <c r="BD134" s="9"/>
      <c r="BP134" s="19"/>
      <c r="CL134" s="14"/>
    </row>
    <row r="135" spans="1:90" ht="30" x14ac:dyDescent="0.25">
      <c r="A135" s="12" t="s">
        <v>6</v>
      </c>
      <c r="B135" s="15" t="s">
        <v>640</v>
      </c>
      <c r="C135" s="15" t="s">
        <v>637</v>
      </c>
      <c r="D135" s="18" t="s">
        <v>279</v>
      </c>
      <c r="E135" s="11" t="s">
        <v>638</v>
      </c>
      <c r="F135" s="11" t="s">
        <v>639</v>
      </c>
      <c r="G135" s="9">
        <v>205455</v>
      </c>
      <c r="H135" s="9">
        <v>90150</v>
      </c>
      <c r="I135" s="17" t="s">
        <v>641</v>
      </c>
      <c r="J135" s="15">
        <v>40150</v>
      </c>
      <c r="K135" s="17" t="s">
        <v>642</v>
      </c>
      <c r="L135" s="15" t="s">
        <v>205</v>
      </c>
      <c r="M135" s="15" t="s">
        <v>206</v>
      </c>
      <c r="N135" s="15"/>
      <c r="O135" s="17"/>
      <c r="P135" s="9">
        <f>Tableau_Lancer_la_requête_à_partir_de_Excel_Files[[#This Row],[Aide Massif Obtenue]]+Tableau_Lancer_la_requête_à_partir_de_Excel_Files[[#This Row],[Autre Public2]]</f>
        <v>0</v>
      </c>
      <c r="Q135" s="13">
        <f>(Tableau_Lancer_la_requête_à_partir_de_Excel_Files[[#This Row],[Autre Public2]]+Tableau_Lancer_la_requête_à_partir_de_Excel_Files[[#This Row],[Aide Massif Obtenue]])/Tableau_Lancer_la_requête_à_partir_de_Excel_Files[[#This Row],[Coût total déposé]]</f>
        <v>0</v>
      </c>
      <c r="R135"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35" s="16">
        <f>Tableau_Lancer_la_requête_à_partir_de_Excel_Files[[#This Row],[Aide Massif Obtenue]]/Tableau_Lancer_la_requête_à_partir_de_Excel_Files[[#This Row],[Coût total déposé]]</f>
        <v>0</v>
      </c>
      <c r="T135" s="9">
        <f>Tableau_Lancer_la_requête_à_partir_de_Excel_Files[[#This Row],[Aide Publique Obtenue]]-Tableau_Lancer_la_requête_à_partir_de_Excel_Files[[#This Row],[Aide Publique demandée]]</f>
        <v>-90150</v>
      </c>
      <c r="U135" s="9">
        <f>Tableau_Lancer_la_requête_à_partir_de_Excel_Files[[#This Row],[FNADT_FN2]]+Tableau_Lancer_la_requête_à_partir_de_Excel_Files[[#This Row],[AgricultureFN2]]</f>
        <v>0</v>
      </c>
      <c r="V135" s="9"/>
      <c r="W135" s="9"/>
      <c r="X135"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35" s="9"/>
      <c r="Z135" s="9"/>
      <c r="AA135" s="9"/>
      <c r="AB135" s="9"/>
      <c r="AC135"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5" s="9"/>
      <c r="AE135" s="9"/>
      <c r="AF135" s="9"/>
      <c r="AG135" s="9"/>
      <c r="AH135" s="9"/>
      <c r="AI135" s="9"/>
      <c r="AJ135" s="9"/>
      <c r="AK135" s="9"/>
      <c r="AL135" s="9"/>
      <c r="AM135" s="9"/>
      <c r="AN135" s="9"/>
      <c r="AO135" s="9"/>
      <c r="AP135" s="9"/>
      <c r="AQ135" s="9"/>
      <c r="AR135" s="9"/>
      <c r="AS135" s="9"/>
      <c r="AT135" s="9"/>
      <c r="AU135" s="9"/>
      <c r="AV135" s="9"/>
      <c r="AW135" s="9"/>
      <c r="AX135" s="9"/>
      <c r="AY135" s="9"/>
      <c r="AZ135" s="9">
        <v>0</v>
      </c>
      <c r="BA135" s="9">
        <v>0</v>
      </c>
      <c r="BB135" s="18">
        <v>43009</v>
      </c>
      <c r="BC135" s="18"/>
      <c r="BD135" s="9"/>
      <c r="BP135" s="19"/>
      <c r="CL135" s="14"/>
    </row>
    <row r="136" spans="1:90" ht="30" x14ac:dyDescent="0.25">
      <c r="A136" s="12" t="s">
        <v>5</v>
      </c>
      <c r="B136" s="15" t="s">
        <v>643</v>
      </c>
      <c r="C136" s="15" t="s">
        <v>643</v>
      </c>
      <c r="D136" s="18" t="s">
        <v>632</v>
      </c>
      <c r="E136" s="11" t="s">
        <v>644</v>
      </c>
      <c r="F136" s="11" t="s">
        <v>645</v>
      </c>
      <c r="G136" s="9">
        <v>555140.25</v>
      </c>
      <c r="H136" s="9">
        <v>388598.18</v>
      </c>
      <c r="I136" s="17" t="s">
        <v>210</v>
      </c>
      <c r="J136" s="15"/>
      <c r="K136" s="17" t="s">
        <v>212</v>
      </c>
      <c r="L136" s="15" t="s">
        <v>205</v>
      </c>
      <c r="M136" s="15" t="s">
        <v>551</v>
      </c>
      <c r="N136" s="15"/>
      <c r="O136" s="17"/>
      <c r="P136" s="9">
        <f>Tableau_Lancer_la_requête_à_partir_de_Excel_Files[[#This Row],[Aide Massif Obtenue]]+Tableau_Lancer_la_requête_à_partir_de_Excel_Files[[#This Row],[Autre Public2]]</f>
        <v>0</v>
      </c>
      <c r="Q136" s="13">
        <f>(Tableau_Lancer_la_requête_à_partir_de_Excel_Files[[#This Row],[Autre Public2]]+Tableau_Lancer_la_requête_à_partir_de_Excel_Files[[#This Row],[Aide Massif Obtenue]])/Tableau_Lancer_la_requête_à_partir_de_Excel_Files[[#This Row],[Coût total déposé]]</f>
        <v>0</v>
      </c>
      <c r="R136"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36" s="22">
        <f>Tableau_Lancer_la_requête_à_partir_de_Excel_Files[[#This Row],[Aide Massif Obtenue]]/Tableau_Lancer_la_requête_à_partir_de_Excel_Files[[#This Row],[Coût total déposé]]</f>
        <v>0</v>
      </c>
      <c r="T136" s="9">
        <f>Tableau_Lancer_la_requête_à_partir_de_Excel_Files[[#This Row],[Aide Publique Obtenue]]-Tableau_Lancer_la_requête_à_partir_de_Excel_Files[[#This Row],[Aide Publique demandée]]</f>
        <v>-388598.18</v>
      </c>
      <c r="U136" s="9">
        <f>Tableau_Lancer_la_requête_à_partir_de_Excel_Files[[#This Row],[FNADT_FN2]]+Tableau_Lancer_la_requête_à_partir_de_Excel_Files[[#This Row],[AgricultureFN2]]</f>
        <v>0</v>
      </c>
      <c r="V136" s="9"/>
      <c r="W136" s="9"/>
      <c r="X136"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36" s="9"/>
      <c r="Z136" s="9"/>
      <c r="AA136" s="9"/>
      <c r="AB136" s="9"/>
      <c r="AC136"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6" s="9"/>
      <c r="AE136" s="9"/>
      <c r="AF136" s="9"/>
      <c r="AG136" s="9"/>
      <c r="AH136" s="9"/>
      <c r="AI136" s="9"/>
      <c r="AJ136" s="9"/>
      <c r="AK136" s="9"/>
      <c r="AL136" s="9"/>
      <c r="AM136" s="9"/>
      <c r="AN136" s="9"/>
      <c r="AO136" s="9"/>
      <c r="AP136" s="9"/>
      <c r="AQ136" s="9"/>
      <c r="AR136" s="9"/>
      <c r="AS136" s="9"/>
      <c r="AT136" s="9"/>
      <c r="AU136" s="9"/>
      <c r="AV136" s="9"/>
      <c r="AW136" s="9"/>
      <c r="AX136" s="9"/>
      <c r="AY136" s="9"/>
      <c r="AZ136" s="9">
        <v>0</v>
      </c>
      <c r="BA136" s="9">
        <v>0</v>
      </c>
      <c r="BB136" s="18">
        <v>43009</v>
      </c>
      <c r="BC136" s="18"/>
      <c r="BD136" s="9"/>
      <c r="BP136" s="19"/>
      <c r="CL136" s="14"/>
    </row>
    <row r="137" spans="1:90" ht="45" x14ac:dyDescent="0.25">
      <c r="A137" s="12" t="s">
        <v>6</v>
      </c>
      <c r="B137" s="15" t="s">
        <v>648</v>
      </c>
      <c r="C137" s="15" t="s">
        <v>686</v>
      </c>
      <c r="D137" s="18" t="s">
        <v>280</v>
      </c>
      <c r="E137" s="11" t="s">
        <v>646</v>
      </c>
      <c r="F137" s="11" t="s">
        <v>647</v>
      </c>
      <c r="G137" s="9">
        <v>529576.35</v>
      </c>
      <c r="H137" s="9">
        <v>349584.5</v>
      </c>
      <c r="I137" s="17" t="s">
        <v>649</v>
      </c>
      <c r="J137" s="15">
        <v>89867.6</v>
      </c>
      <c r="K137" s="17" t="s">
        <v>650</v>
      </c>
      <c r="L137" s="15" t="s">
        <v>205</v>
      </c>
      <c r="M137" s="15" t="s">
        <v>206</v>
      </c>
      <c r="N137" s="15" t="s">
        <v>345</v>
      </c>
      <c r="O137" s="17"/>
      <c r="P137" s="9">
        <f>Tableau_Lancer_la_requête_à_partir_de_Excel_Files[[#This Row],[Aide Massif Obtenue]]+Tableau_Lancer_la_requête_à_partir_de_Excel_Files[[#This Row],[Autre Public2]]</f>
        <v>0</v>
      </c>
      <c r="Q137" s="13">
        <f>(Tableau_Lancer_la_requête_à_partir_de_Excel_Files[[#This Row],[Autre Public2]]+Tableau_Lancer_la_requête_à_partir_de_Excel_Files[[#This Row],[Aide Massif Obtenue]])/Tableau_Lancer_la_requête_à_partir_de_Excel_Files[[#This Row],[Coût total déposé]]</f>
        <v>0</v>
      </c>
      <c r="R137"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37" s="22">
        <f>Tableau_Lancer_la_requête_à_partir_de_Excel_Files[[#This Row],[Aide Massif Obtenue]]/Tableau_Lancer_la_requête_à_partir_de_Excel_Files[[#This Row],[Coût total déposé]]</f>
        <v>0</v>
      </c>
      <c r="T137" s="9">
        <f>Tableau_Lancer_la_requête_à_partir_de_Excel_Files[[#This Row],[Aide Publique Obtenue]]-Tableau_Lancer_la_requête_à_partir_de_Excel_Files[[#This Row],[Aide Publique demandée]]</f>
        <v>-349584.5</v>
      </c>
      <c r="U137" s="9">
        <f>Tableau_Lancer_la_requête_à_partir_de_Excel_Files[[#This Row],[FNADT_FN2]]+Tableau_Lancer_la_requête_à_partir_de_Excel_Files[[#This Row],[AgricultureFN2]]</f>
        <v>0</v>
      </c>
      <c r="V137" s="9"/>
      <c r="W137" s="9"/>
      <c r="X137"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37" s="9"/>
      <c r="Z137" s="9"/>
      <c r="AA137" s="9"/>
      <c r="AB137" s="9"/>
      <c r="AC137"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7" s="9"/>
      <c r="AE137" s="9"/>
      <c r="AF137" s="9"/>
      <c r="AG137" s="9"/>
      <c r="AH137" s="9"/>
      <c r="AI137" s="9"/>
      <c r="AJ137" s="9"/>
      <c r="AK137" s="9"/>
      <c r="AL137" s="9"/>
      <c r="AM137" s="9"/>
      <c r="AN137" s="9"/>
      <c r="AO137" s="9"/>
      <c r="AP137" s="9"/>
      <c r="AQ137" s="9"/>
      <c r="AR137" s="9"/>
      <c r="AS137" s="9"/>
      <c r="AT137" s="9"/>
      <c r="AU137" s="9"/>
      <c r="AV137" s="9"/>
      <c r="AW137" s="9"/>
      <c r="AX137" s="9"/>
      <c r="AY137" s="9"/>
      <c r="AZ137" s="9">
        <v>0</v>
      </c>
      <c r="BA137" s="9">
        <v>0</v>
      </c>
      <c r="BB137" s="18">
        <v>42979</v>
      </c>
      <c r="BC137" s="18"/>
      <c r="BD137" s="9"/>
      <c r="BP137" s="19"/>
      <c r="CL137" s="14"/>
    </row>
    <row r="138" spans="1:90" ht="30" x14ac:dyDescent="0.25">
      <c r="A138" s="12" t="s">
        <v>6</v>
      </c>
      <c r="B138" s="15" t="s">
        <v>653</v>
      </c>
      <c r="C138" s="15" t="s">
        <v>651</v>
      </c>
      <c r="D138" s="18" t="s">
        <v>280</v>
      </c>
      <c r="E138" s="11" t="s">
        <v>131</v>
      </c>
      <c r="F138" s="11" t="s">
        <v>652</v>
      </c>
      <c r="G138" s="9">
        <v>159550</v>
      </c>
      <c r="H138" s="9">
        <v>111686</v>
      </c>
      <c r="I138" s="17" t="s">
        <v>210</v>
      </c>
      <c r="J138" s="15">
        <v>63820</v>
      </c>
      <c r="K138" s="17" t="s">
        <v>211</v>
      </c>
      <c r="L138" s="15"/>
      <c r="M138" s="15" t="s">
        <v>220</v>
      </c>
      <c r="N138" s="15" t="s">
        <v>654</v>
      </c>
      <c r="O138" s="17"/>
      <c r="P138" s="9">
        <f>Tableau_Lancer_la_requête_à_partir_de_Excel_Files[[#This Row],[Aide Massif Obtenue]]+Tableau_Lancer_la_requête_à_partir_de_Excel_Files[[#This Row],[Autre Public2]]</f>
        <v>0</v>
      </c>
      <c r="Q138" s="13">
        <f>(Tableau_Lancer_la_requête_à_partir_de_Excel_Files[[#This Row],[Autre Public2]]+Tableau_Lancer_la_requête_à_partir_de_Excel_Files[[#This Row],[Aide Massif Obtenue]])/Tableau_Lancer_la_requête_à_partir_de_Excel_Files[[#This Row],[Coût total déposé]]</f>
        <v>0</v>
      </c>
      <c r="R138"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38" s="22">
        <f>Tableau_Lancer_la_requête_à_partir_de_Excel_Files[[#This Row],[Aide Massif Obtenue]]/Tableau_Lancer_la_requête_à_partir_de_Excel_Files[[#This Row],[Coût total déposé]]</f>
        <v>0</v>
      </c>
      <c r="T138" s="9">
        <f>Tableau_Lancer_la_requête_à_partir_de_Excel_Files[[#This Row],[Aide Publique Obtenue]]-Tableau_Lancer_la_requête_à_partir_de_Excel_Files[[#This Row],[Aide Publique demandée]]</f>
        <v>-111686</v>
      </c>
      <c r="U138" s="9">
        <f>Tableau_Lancer_la_requête_à_partir_de_Excel_Files[[#This Row],[FNADT_FN2]]+Tableau_Lancer_la_requête_à_partir_de_Excel_Files[[#This Row],[AgricultureFN2]]</f>
        <v>0</v>
      </c>
      <c r="V138" s="9"/>
      <c r="W138" s="9"/>
      <c r="X138"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38" s="9"/>
      <c r="Z138" s="9"/>
      <c r="AA138" s="9"/>
      <c r="AB138" s="9"/>
      <c r="AC138"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8" s="9"/>
      <c r="AE138" s="9"/>
      <c r="AF138" s="9"/>
      <c r="AG138" s="9"/>
      <c r="AH138" s="9"/>
      <c r="AI138" s="9"/>
      <c r="AJ138" s="9"/>
      <c r="AK138" s="9"/>
      <c r="AL138" s="9"/>
      <c r="AM138" s="9"/>
      <c r="AN138" s="9"/>
      <c r="AO138" s="9"/>
      <c r="AP138" s="9"/>
      <c r="AQ138" s="9"/>
      <c r="AR138" s="9"/>
      <c r="AS138" s="9"/>
      <c r="AT138" s="9"/>
      <c r="AU138" s="9"/>
      <c r="AV138" s="9"/>
      <c r="AW138" s="9"/>
      <c r="AX138" s="9"/>
      <c r="AY138" s="9"/>
      <c r="AZ138" s="9">
        <v>0</v>
      </c>
      <c r="BA138" s="9">
        <v>0</v>
      </c>
      <c r="BB138" s="18">
        <v>43023</v>
      </c>
      <c r="BC138" s="18"/>
      <c r="BD138" s="9"/>
      <c r="BP138" s="19"/>
      <c r="CL138" s="14"/>
    </row>
    <row r="139" spans="1:90" ht="30" x14ac:dyDescent="0.25">
      <c r="A139" s="12" t="s">
        <v>6</v>
      </c>
      <c r="B139" s="15" t="s">
        <v>671</v>
      </c>
      <c r="C139" s="15" t="s">
        <v>669</v>
      </c>
      <c r="D139" s="18" t="s">
        <v>280</v>
      </c>
      <c r="E139" s="11" t="s">
        <v>521</v>
      </c>
      <c r="F139" s="11" t="s">
        <v>670</v>
      </c>
      <c r="G139" s="9">
        <v>198000</v>
      </c>
      <c r="H139" s="9">
        <v>138600</v>
      </c>
      <c r="I139" s="17" t="s">
        <v>210</v>
      </c>
      <c r="J139" s="15">
        <v>8200</v>
      </c>
      <c r="K139" s="17" t="s">
        <v>672</v>
      </c>
      <c r="L139" s="15"/>
      <c r="M139" s="15"/>
      <c r="N139" s="15"/>
      <c r="O139" s="17"/>
      <c r="P139" s="9">
        <f>Tableau_Lancer_la_requête_à_partir_de_Excel_Files[[#This Row],[Aide Massif Obtenue]]+Tableau_Lancer_la_requête_à_partir_de_Excel_Files[[#This Row],[Autre Public2]]</f>
        <v>0</v>
      </c>
      <c r="Q139" s="13">
        <f>(Tableau_Lancer_la_requête_à_partir_de_Excel_Files[[#This Row],[Autre Public2]]+Tableau_Lancer_la_requête_à_partir_de_Excel_Files[[#This Row],[Aide Massif Obtenue]])/Tableau_Lancer_la_requête_à_partir_de_Excel_Files[[#This Row],[Coût total déposé]]</f>
        <v>0</v>
      </c>
      <c r="R139"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39" s="22">
        <f>Tableau_Lancer_la_requête_à_partir_de_Excel_Files[[#This Row],[Aide Massif Obtenue]]/Tableau_Lancer_la_requête_à_partir_de_Excel_Files[[#This Row],[Coût total déposé]]</f>
        <v>0</v>
      </c>
      <c r="T139" s="9">
        <f>Tableau_Lancer_la_requête_à_partir_de_Excel_Files[[#This Row],[Aide Publique Obtenue]]-Tableau_Lancer_la_requête_à_partir_de_Excel_Files[[#This Row],[Aide Publique demandée]]</f>
        <v>-138600</v>
      </c>
      <c r="U139" s="9">
        <f>Tableau_Lancer_la_requête_à_partir_de_Excel_Files[[#This Row],[FNADT_FN2]]+Tableau_Lancer_la_requête_à_partir_de_Excel_Files[[#This Row],[AgricultureFN2]]</f>
        <v>0</v>
      </c>
      <c r="V139" s="9"/>
      <c r="W139" s="9"/>
      <c r="X139"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39" s="9"/>
      <c r="Z139" s="9"/>
      <c r="AA139" s="9"/>
      <c r="AB139" s="9"/>
      <c r="AC139"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39" s="9"/>
      <c r="AE139" s="9"/>
      <c r="AF139" s="9"/>
      <c r="AG139" s="9"/>
      <c r="AH139" s="9"/>
      <c r="AI139" s="9"/>
      <c r="AJ139" s="9"/>
      <c r="AK139" s="9"/>
      <c r="AL139" s="9"/>
      <c r="AM139" s="9"/>
      <c r="AN139" s="9"/>
      <c r="AO139" s="9"/>
      <c r="AP139" s="9"/>
      <c r="AQ139" s="9"/>
      <c r="AR139" s="9"/>
      <c r="AS139" s="9"/>
      <c r="AT139" s="9"/>
      <c r="AU139" s="9"/>
      <c r="AV139" s="9"/>
      <c r="AW139" s="9"/>
      <c r="AX139" s="9"/>
      <c r="AY139" s="9"/>
      <c r="AZ139" s="9">
        <v>0</v>
      </c>
      <c r="BA139" s="9">
        <v>0</v>
      </c>
      <c r="BB139" s="18"/>
      <c r="BC139" s="18"/>
      <c r="BD139" s="9"/>
      <c r="BP139" s="19"/>
      <c r="CL139" s="14"/>
    </row>
    <row r="140" spans="1:90" ht="30" x14ac:dyDescent="0.25">
      <c r="A140" s="12" t="s">
        <v>5</v>
      </c>
      <c r="B140" s="15" t="s">
        <v>673</v>
      </c>
      <c r="C140" s="15" t="s">
        <v>673</v>
      </c>
      <c r="D140" s="18" t="s">
        <v>279</v>
      </c>
      <c r="E140" s="11" t="s">
        <v>674</v>
      </c>
      <c r="F140" s="11" t="s">
        <v>675</v>
      </c>
      <c r="G140" s="9">
        <v>230424.31</v>
      </c>
      <c r="H140" s="9">
        <v>184321</v>
      </c>
      <c r="I140" s="17" t="s">
        <v>676</v>
      </c>
      <c r="J140" s="15"/>
      <c r="K140" s="17" t="s">
        <v>212</v>
      </c>
      <c r="L140" s="15" t="s">
        <v>205</v>
      </c>
      <c r="M140" s="15" t="s">
        <v>311</v>
      </c>
      <c r="N140" s="15"/>
      <c r="O140" s="17"/>
      <c r="P140" s="9">
        <f>Tableau_Lancer_la_requête_à_partir_de_Excel_Files[[#This Row],[Aide Massif Obtenue]]+Tableau_Lancer_la_requête_à_partir_de_Excel_Files[[#This Row],[Autre Public2]]</f>
        <v>0</v>
      </c>
      <c r="Q140" s="13">
        <f>(Tableau_Lancer_la_requête_à_partir_de_Excel_Files[[#This Row],[Autre Public2]]+Tableau_Lancer_la_requête_à_partir_de_Excel_Files[[#This Row],[Aide Massif Obtenue]])/Tableau_Lancer_la_requête_à_partir_de_Excel_Files[[#This Row],[Coût total déposé]]</f>
        <v>0</v>
      </c>
      <c r="R140"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40" s="22">
        <f>Tableau_Lancer_la_requête_à_partir_de_Excel_Files[[#This Row],[Aide Massif Obtenue]]/Tableau_Lancer_la_requête_à_partir_de_Excel_Files[[#This Row],[Coût total déposé]]</f>
        <v>0</v>
      </c>
      <c r="T140" s="9">
        <f>Tableau_Lancer_la_requête_à_partir_de_Excel_Files[[#This Row],[Aide Publique Obtenue]]-Tableau_Lancer_la_requête_à_partir_de_Excel_Files[[#This Row],[Aide Publique demandée]]</f>
        <v>-184321</v>
      </c>
      <c r="U140" s="9">
        <f>Tableau_Lancer_la_requête_à_partir_de_Excel_Files[[#This Row],[FNADT_FN2]]+Tableau_Lancer_la_requête_à_partir_de_Excel_Files[[#This Row],[AgricultureFN2]]</f>
        <v>0</v>
      </c>
      <c r="V140" s="9"/>
      <c r="W140" s="9"/>
      <c r="X140"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40" s="9"/>
      <c r="Z140" s="9"/>
      <c r="AA140" s="9"/>
      <c r="AB140" s="9"/>
      <c r="AC140"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40" s="9"/>
      <c r="AE140" s="9"/>
      <c r="AF140" s="9"/>
      <c r="AG140" s="9"/>
      <c r="AH140" s="9"/>
      <c r="AI140" s="9"/>
      <c r="AJ140" s="9"/>
      <c r="AK140" s="9"/>
      <c r="AL140" s="9"/>
      <c r="AM140" s="9"/>
      <c r="AN140" s="9"/>
      <c r="AO140" s="9"/>
      <c r="AP140" s="9"/>
      <c r="AQ140" s="9"/>
      <c r="AR140" s="9"/>
      <c r="AS140" s="9"/>
      <c r="AT140" s="9"/>
      <c r="AU140" s="9"/>
      <c r="AV140" s="9"/>
      <c r="AW140" s="9"/>
      <c r="AX140" s="9"/>
      <c r="AY140" s="9"/>
      <c r="AZ140" s="9">
        <v>0</v>
      </c>
      <c r="BA140" s="9">
        <v>0</v>
      </c>
      <c r="BB140" s="18"/>
      <c r="BC140" s="18"/>
      <c r="BD140" s="9"/>
      <c r="BP140" s="19"/>
      <c r="CL140" s="14"/>
    </row>
    <row r="141" spans="1:90" ht="60" x14ac:dyDescent="0.25">
      <c r="A141" s="12" t="s">
        <v>6</v>
      </c>
      <c r="B141" s="15" t="s">
        <v>679</v>
      </c>
      <c r="C141" s="15" t="s">
        <v>677</v>
      </c>
      <c r="D141" s="18" t="s">
        <v>681</v>
      </c>
      <c r="E141" s="11" t="s">
        <v>253</v>
      </c>
      <c r="F141" s="11" t="s">
        <v>678</v>
      </c>
      <c r="G141" s="9">
        <v>76001.55</v>
      </c>
      <c r="H141" s="9">
        <v>53201</v>
      </c>
      <c r="I141" s="17" t="s">
        <v>210</v>
      </c>
      <c r="J141" s="15">
        <v>35701</v>
      </c>
      <c r="K141" s="17" t="s">
        <v>680</v>
      </c>
      <c r="L141" s="15" t="s">
        <v>205</v>
      </c>
      <c r="M141" s="15"/>
      <c r="N141" s="15"/>
      <c r="O141" s="17"/>
      <c r="P141" s="9">
        <f>Tableau_Lancer_la_requête_à_partir_de_Excel_Files[[#This Row],[Aide Massif Obtenue]]+Tableau_Lancer_la_requête_à_partir_de_Excel_Files[[#This Row],[Autre Public2]]</f>
        <v>0</v>
      </c>
      <c r="Q141" s="13">
        <f>(Tableau_Lancer_la_requête_à_partir_de_Excel_Files[[#This Row],[Autre Public2]]+Tableau_Lancer_la_requête_à_partir_de_Excel_Files[[#This Row],[Aide Massif Obtenue]])/Tableau_Lancer_la_requête_à_partir_de_Excel_Files[[#This Row],[Coût total déposé]]</f>
        <v>0</v>
      </c>
      <c r="R141"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41" s="16">
        <f>Tableau_Lancer_la_requête_à_partir_de_Excel_Files[[#This Row],[Aide Massif Obtenue]]/Tableau_Lancer_la_requête_à_partir_de_Excel_Files[[#This Row],[Coût total déposé]]</f>
        <v>0</v>
      </c>
      <c r="T141" s="9">
        <f>Tableau_Lancer_la_requête_à_partir_de_Excel_Files[[#This Row],[Aide Publique Obtenue]]-Tableau_Lancer_la_requête_à_partir_de_Excel_Files[[#This Row],[Aide Publique demandée]]</f>
        <v>-53201</v>
      </c>
      <c r="U141" s="9">
        <f>Tableau_Lancer_la_requête_à_partir_de_Excel_Files[[#This Row],[FNADT_FN2]]+Tableau_Lancer_la_requête_à_partir_de_Excel_Files[[#This Row],[AgricultureFN2]]</f>
        <v>0</v>
      </c>
      <c r="V141" s="9"/>
      <c r="W141" s="9"/>
      <c r="X141"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41" s="9"/>
      <c r="Z141" s="9"/>
      <c r="AA141" s="9"/>
      <c r="AB141" s="9"/>
      <c r="AC141"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41" s="9"/>
      <c r="AE141" s="9"/>
      <c r="AF141" s="9"/>
      <c r="AG141" s="9"/>
      <c r="AH141" s="9"/>
      <c r="AI141" s="9"/>
      <c r="AJ141" s="9"/>
      <c r="AK141" s="9"/>
      <c r="AL141" s="9"/>
      <c r="AM141" s="9"/>
      <c r="AN141" s="9"/>
      <c r="AO141" s="9"/>
      <c r="AP141" s="9"/>
      <c r="AQ141" s="9"/>
      <c r="AR141" s="9"/>
      <c r="AS141" s="9"/>
      <c r="AT141" s="9"/>
      <c r="AU141" s="9"/>
      <c r="AV141" s="9"/>
      <c r="AW141" s="9"/>
      <c r="AX141" s="9"/>
      <c r="AY141" s="9"/>
      <c r="AZ141" s="9">
        <v>0</v>
      </c>
      <c r="BA141" s="9">
        <v>0</v>
      </c>
      <c r="BB141" s="18">
        <v>43009</v>
      </c>
      <c r="BC141" s="18"/>
      <c r="BD141" s="9"/>
      <c r="BP141" s="19"/>
      <c r="CL141" s="14"/>
    </row>
    <row r="142" spans="1:90" ht="45" x14ac:dyDescent="0.25">
      <c r="A142" s="12" t="s">
        <v>6</v>
      </c>
      <c r="B142" s="15" t="s">
        <v>690</v>
      </c>
      <c r="C142" s="15" t="s">
        <v>687</v>
      </c>
      <c r="D142" s="18" t="s">
        <v>566</v>
      </c>
      <c r="E142" s="11" t="s">
        <v>688</v>
      </c>
      <c r="F142" s="11" t="s">
        <v>689</v>
      </c>
      <c r="G142" s="9">
        <v>168196</v>
      </c>
      <c r="H142" s="9">
        <v>117737</v>
      </c>
      <c r="I142" s="17" t="s">
        <v>210</v>
      </c>
      <c r="J142" s="15">
        <v>57737</v>
      </c>
      <c r="K142" s="17" t="s">
        <v>691</v>
      </c>
      <c r="L142" s="15" t="s">
        <v>205</v>
      </c>
      <c r="M142" s="15" t="s">
        <v>311</v>
      </c>
      <c r="N142" s="15"/>
      <c r="O142" s="17"/>
      <c r="P142" s="9">
        <f>Tableau_Lancer_la_requête_à_partir_de_Excel_Files[[#This Row],[Aide Massif Obtenue]]+Tableau_Lancer_la_requête_à_partir_de_Excel_Files[[#This Row],[Autre Public2]]</f>
        <v>0</v>
      </c>
      <c r="Q142" s="13">
        <f>(Tableau_Lancer_la_requête_à_partir_de_Excel_Files[[#This Row],[Autre Public2]]+Tableau_Lancer_la_requête_à_partir_de_Excel_Files[[#This Row],[Aide Massif Obtenue]])/Tableau_Lancer_la_requête_à_partir_de_Excel_Files[[#This Row],[Coût total déposé]]</f>
        <v>0</v>
      </c>
      <c r="R142"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42" s="16">
        <f>Tableau_Lancer_la_requête_à_partir_de_Excel_Files[[#This Row],[Aide Massif Obtenue]]/Tableau_Lancer_la_requête_à_partir_de_Excel_Files[[#This Row],[Coût total déposé]]</f>
        <v>0</v>
      </c>
      <c r="T142" s="9">
        <f>Tableau_Lancer_la_requête_à_partir_de_Excel_Files[[#This Row],[Aide Publique Obtenue]]-Tableau_Lancer_la_requête_à_partir_de_Excel_Files[[#This Row],[Aide Publique demandée]]</f>
        <v>-117737</v>
      </c>
      <c r="U142" s="9">
        <f>Tableau_Lancer_la_requête_à_partir_de_Excel_Files[[#This Row],[FNADT_FN2]]+Tableau_Lancer_la_requête_à_partir_de_Excel_Files[[#This Row],[AgricultureFN2]]</f>
        <v>0</v>
      </c>
      <c r="V142" s="9"/>
      <c r="W142" s="9"/>
      <c r="X142"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42" s="9"/>
      <c r="Z142" s="9"/>
      <c r="AA142" s="9"/>
      <c r="AB142" s="9"/>
      <c r="AC142"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42" s="9"/>
      <c r="AE142" s="9"/>
      <c r="AF142" s="9"/>
      <c r="AG142" s="9"/>
      <c r="AH142" s="9"/>
      <c r="AI142" s="9"/>
      <c r="AJ142" s="9"/>
      <c r="AK142" s="9"/>
      <c r="AL142" s="9"/>
      <c r="AM142" s="9"/>
      <c r="AN142" s="9"/>
      <c r="AO142" s="9"/>
      <c r="AP142" s="9"/>
      <c r="AQ142" s="9"/>
      <c r="AR142" s="9"/>
      <c r="AS142" s="9"/>
      <c r="AT142" s="9"/>
      <c r="AU142" s="9"/>
      <c r="AV142" s="9"/>
      <c r="AW142" s="9"/>
      <c r="AX142" s="9"/>
      <c r="AY142" s="9"/>
      <c r="AZ142" s="9">
        <v>0</v>
      </c>
      <c r="BA142" s="9">
        <v>0</v>
      </c>
      <c r="BB142" s="18">
        <v>42979</v>
      </c>
      <c r="BC142" s="18"/>
      <c r="BD142" s="9"/>
      <c r="BP142" s="19"/>
      <c r="CL142" s="14"/>
    </row>
    <row r="143" spans="1:90" ht="90" x14ac:dyDescent="0.25">
      <c r="A143" s="12" t="s">
        <v>5</v>
      </c>
      <c r="B143" s="15" t="s">
        <v>692</v>
      </c>
      <c r="C143" s="15" t="s">
        <v>692</v>
      </c>
      <c r="D143" s="18" t="s">
        <v>695</v>
      </c>
      <c r="E143" s="11" t="s">
        <v>693</v>
      </c>
      <c r="F143" s="11" t="s">
        <v>694</v>
      </c>
      <c r="G143" s="9">
        <v>439200</v>
      </c>
      <c r="H143" s="9"/>
      <c r="I143" s="17" t="s">
        <v>373</v>
      </c>
      <c r="J143" s="15"/>
      <c r="K143" s="17" t="s">
        <v>212</v>
      </c>
      <c r="L143" s="15" t="s">
        <v>205</v>
      </c>
      <c r="M143" s="15" t="s">
        <v>533</v>
      </c>
      <c r="N143" s="15" t="s">
        <v>395</v>
      </c>
      <c r="O143" s="17"/>
      <c r="P143" s="9">
        <f>Tableau_Lancer_la_requête_à_partir_de_Excel_Files[[#This Row],[Aide Massif Obtenue]]+Tableau_Lancer_la_requête_à_partir_de_Excel_Files[[#This Row],[Autre Public2]]</f>
        <v>0</v>
      </c>
      <c r="Q143" s="13">
        <f>(Tableau_Lancer_la_requête_à_partir_de_Excel_Files[[#This Row],[Autre Public2]]+Tableau_Lancer_la_requête_à_partir_de_Excel_Files[[#This Row],[Aide Massif Obtenue]])/Tableau_Lancer_la_requête_à_partir_de_Excel_Files[[#This Row],[Coût total déposé]]</f>
        <v>0</v>
      </c>
      <c r="R143" s="9">
        <f>Tableau_Lancer_la_requête_à_partir_de_Excel_Files[[#This Row],[Total_Etat_FN2 ]]+Tableau_Lancer_la_requête_à_partir_de_Excel_Files[[#This Row],[Total_Regions_FN2 ]]+Tableau_Lancer_la_requête_à_partir_de_Excel_Files[[#This Row],[Total_Dpts_FN2 ]]+Tableau_Lancer_la_requête_à_partir_de_Excel_Files[[#This Row],[''Prévisionnel FEDER'']]</f>
        <v>0</v>
      </c>
      <c r="S143" s="16">
        <f>Tableau_Lancer_la_requête_à_partir_de_Excel_Files[[#This Row],[Aide Massif Obtenue]]/Tableau_Lancer_la_requête_à_partir_de_Excel_Files[[#This Row],[Coût total déposé]]</f>
        <v>0</v>
      </c>
      <c r="T143" s="9">
        <f>Tableau_Lancer_la_requête_à_partir_de_Excel_Files[[#This Row],[Aide Publique Obtenue]]-Tableau_Lancer_la_requête_à_partir_de_Excel_Files[[#This Row],[Aide Publique demandée]]</f>
        <v>0</v>
      </c>
      <c r="U143" s="9">
        <f>Tableau_Lancer_la_requête_à_partir_de_Excel_Files[[#This Row],[FNADT_FN2]]+Tableau_Lancer_la_requête_à_partir_de_Excel_Files[[#This Row],[AgricultureFN2]]</f>
        <v>0</v>
      </c>
      <c r="V143" s="9"/>
      <c r="W143" s="9"/>
      <c r="X143" s="9">
        <f>Tableau_Lancer_la_requête_à_partir_de_Excel_Files[[#This Row],[ALPC_FN2]]+Tableau_Lancer_la_requête_à_partir_de_Excel_Files[[#This Row],[AURA_FN2]]+Tableau_Lancer_la_requête_à_partir_de_Excel_Files[[#This Row],[BFC_FN2]]+Tableau_Lancer_la_requête_à_partir_de_Excel_Files[[#This Row],[LRMP_FN2]]</f>
        <v>0</v>
      </c>
      <c r="Y143" s="9"/>
      <c r="Z143" s="9"/>
      <c r="AA143" s="9"/>
      <c r="AB143" s="9"/>
      <c r="AC143" s="9">
        <f>Tableau_Lancer_la_requête_à_partir_de_Excel_Files[[#This Row],[03_FN2]]+Tableau_Lancer_la_requête_à_partir_de_Excel_Files[[#This Row],[07_FN2]]+Tableau_Lancer_la_requête_à_partir_de_Excel_Files[[#This Row],[11_FN2]]+Tableau_Lancer_la_requête_à_partir_de_Excel_Files[[#This Row],[12_FN2]]+Tableau_Lancer_la_requête_à_partir_de_Excel_Files[[#This Row],[15_FN2]]+Tableau_Lancer_la_requête_à_partir_de_Excel_Files[[#This Row],[19_FN2]]+Tableau_Lancer_la_requête_à_partir_de_Excel_Files[[#This Row],[21_FN2]]+Tableau_Lancer_la_requête_à_partir_de_Excel_Files[[#This Row],[23_FN2]]+Tableau_Lancer_la_requête_à_partir_de_Excel_Files[[#This Row],[30_FN2]]+Tableau_Lancer_la_requête_à_partir_de_Excel_Files[[#This Row],[34_FN2]]+Tableau_Lancer_la_requête_à_partir_de_Excel_Files[[#This Row],[42_FN2]]+Tableau_Lancer_la_requête_à_partir_de_Excel_Files[[#This Row],[43_FN2]]+Tableau_Lancer_la_requête_à_partir_de_Excel_Files[[#This Row],[46_FN2]]+Tableau_Lancer_la_requête_à_partir_de_Excel_Files[[#This Row],[48_FN2]]+Tableau_Lancer_la_requête_à_partir_de_Excel_Files[[#This Row],[58_FN2]]+Tableau_Lancer_la_requête_à_partir_de_Excel_Files[[#This Row],[63_FN2]]+Tableau_Lancer_la_requête_à_partir_de_Excel_Files[[#This Row],[69_FN2]]+Tableau_Lancer_la_requête_à_partir_de_Excel_Files[[#This Row],[71_FN2]]+Tableau_Lancer_la_requête_à_partir_de_Excel_Files[[#This Row],[81_FN2]]+Tableau_Lancer_la_requête_à_partir_de_Excel_Files[[#This Row],[82_FN2]]+Tableau_Lancer_la_requête_à_partir_de_Excel_Files[[#This Row],[87_FN2]]+Tableau_Lancer_la_requête_à_partir_de_Excel_Files[[#This Row],[89_FN2]]</f>
        <v>0</v>
      </c>
      <c r="AD143" s="9"/>
      <c r="AE143" s="9"/>
      <c r="AF143" s="9"/>
      <c r="AG143" s="9"/>
      <c r="AH143" s="9"/>
      <c r="AI143" s="9"/>
      <c r="AJ143" s="9"/>
      <c r="AK143" s="9"/>
      <c r="AL143" s="9"/>
      <c r="AM143" s="9"/>
      <c r="AN143" s="9"/>
      <c r="AO143" s="9"/>
      <c r="AP143" s="9"/>
      <c r="AQ143" s="9"/>
      <c r="AR143" s="9"/>
      <c r="AS143" s="9"/>
      <c r="AT143" s="9"/>
      <c r="AU143" s="9"/>
      <c r="AV143" s="9"/>
      <c r="AW143" s="9"/>
      <c r="AX143" s="9"/>
      <c r="AY143" s="9"/>
      <c r="AZ143" s="9">
        <v>0</v>
      </c>
      <c r="BA143" s="9">
        <v>0</v>
      </c>
      <c r="BB143" s="18"/>
      <c r="BC143" s="18"/>
      <c r="BD143" s="9"/>
      <c r="BP143" s="19"/>
      <c r="CL143" s="14"/>
    </row>
    <row r="144" spans="1:90" x14ac:dyDescent="0.25">
      <c r="A144" s="11" t="s">
        <v>19</v>
      </c>
      <c r="B144" s="11">
        <f>SUBTOTAL(103,Tableau_Lancer_la_requête_à_partir_de_Excel_Files[ID_dossier GIP])</f>
        <v>141</v>
      </c>
      <c r="C144" s="11">
        <f>SUBTOTAL(103,Tableau_Lancer_la_requête_à_partir_de_Excel_Files[ID_Synergie])</f>
        <v>141</v>
      </c>
      <c r="D144" s="9"/>
      <c r="E144" s="11"/>
      <c r="F144" s="11"/>
      <c r="G144" s="9">
        <f>SUBTOTAL(109,Tableau_Lancer_la_requête_à_partir_de_Excel_Files[Coût total déposé])</f>
        <v>16060432.510065636</v>
      </c>
      <c r="H144" s="9">
        <f>SUBTOTAL(109,Tableau_Lancer_la_requête_à_partir_de_Excel_Files[Aide Publique demandée])</f>
        <v>10715743.81064594</v>
      </c>
      <c r="I144" s="9"/>
      <c r="J144" s="9">
        <f>SUBTOTAL(109,Tableau_Lancer_la_requête_à_partir_de_Excel_Files[FEDER Demandé])</f>
        <v>3109633.1882250002</v>
      </c>
      <c r="K144" s="9"/>
      <c r="L144" s="9"/>
      <c r="M144" s="9"/>
      <c r="N144" s="9"/>
      <c r="O144" s="9"/>
      <c r="P144" s="9">
        <f>SUBTOTAL(109,Tableau_Lancer_la_requête_à_partir_de_Excel_Files[Aide Publique Obtenue])</f>
        <v>4102247.8100000005</v>
      </c>
      <c r="Q144" s="9"/>
      <c r="R144" s="9">
        <f>SUBTOTAL(109,Tableau_Lancer_la_requête_à_partir_de_Excel_Files[Aide Massif Obtenue])</f>
        <v>4067690.6100000003</v>
      </c>
      <c r="S144" s="11"/>
      <c r="T144" s="9">
        <f>SUBTOTAL(109,Tableau_Lancer_la_requête_à_partir_de_Excel_Files[Manque])</f>
        <v>-6613496.0006459374</v>
      </c>
      <c r="U144" s="9">
        <f>SUBTOTAL(109,Tableau_Lancer_la_requête_à_partir_de_Excel_Files[Total_Etat_FN2 ])</f>
        <v>2539623.91</v>
      </c>
      <c r="V144" s="9">
        <f>SUBTOTAL(109,Tableau_Lancer_la_requête_à_partir_de_Excel_Files[FNADT_FN2])</f>
        <v>2117726.5299999998</v>
      </c>
      <c r="W144" s="9"/>
      <c r="X144" s="9">
        <f>SUBTOTAL(109,Tableau_Lancer_la_requête_à_partir_de_Excel_Files[Total_Regions_FN2 ])</f>
        <v>717748.62</v>
      </c>
      <c r="Y144" s="9">
        <f>SUBTOTAL(109,Tableau_Lancer_la_requête_à_partir_de_Excel_Files[ALPC_FN2])</f>
        <v>166525.24</v>
      </c>
      <c r="Z144" s="9">
        <f>SUBTOTAL(109,Tableau_Lancer_la_requête_à_partir_de_Excel_Files[AURA_FN2])</f>
        <v>322503</v>
      </c>
      <c r="AA144" s="9">
        <f>SUBTOTAL(109,Tableau_Lancer_la_requête_à_partir_de_Excel_Files[BFC_FN2])</f>
        <v>56262.38</v>
      </c>
      <c r="AB144" s="9">
        <f>SUBTOTAL(109,Tableau_Lancer_la_requête_à_partir_de_Excel_Files[LRMP_FN2])</f>
        <v>172458</v>
      </c>
      <c r="AC144" s="9">
        <f>SUBTOTAL(109,Tableau_Lancer_la_requête_à_partir_de_Excel_Files[Total_Dpts_FN2 ])</f>
        <v>65358.080000000002</v>
      </c>
      <c r="AD144" s="9">
        <f>SUBTOTAL(109,Tableau_Lancer_la_requête_à_partir_de_Excel_Files[03_FN2])</f>
        <v>0</v>
      </c>
      <c r="AE144" s="9">
        <f>SUBTOTAL(109,Tableau_Lancer_la_requête_à_partir_de_Excel_Files[07_FN2])</f>
        <v>0</v>
      </c>
      <c r="AF144" s="9">
        <f>SUBTOTAL(109,Tableau_Lancer_la_requête_à_partir_de_Excel_Files[11_FN2])</f>
        <v>67</v>
      </c>
      <c r="AG144" s="9">
        <f>SUBTOTAL(109,Tableau_Lancer_la_requête_à_partir_de_Excel_Files[12_FN2])</f>
        <v>12500</v>
      </c>
      <c r="AH144" s="9">
        <f>SUBTOTAL(109,Tableau_Lancer_la_requête_à_partir_de_Excel_Files[15_FN2])</f>
        <v>7950.5</v>
      </c>
      <c r="AI144" s="9">
        <f>SUBTOTAL(109,Tableau_Lancer_la_requête_à_partir_de_Excel_Files[19_FN2])</f>
        <v>11384.5</v>
      </c>
      <c r="AJ144" s="9">
        <f>SUBTOTAL(109,Tableau_Lancer_la_requête_à_partir_de_Excel_Files[21_FN2])</f>
        <v>0</v>
      </c>
      <c r="AK144" s="9">
        <f>SUBTOTAL(109,Tableau_Lancer_la_requête_à_partir_de_Excel_Files[23_FN2])</f>
        <v>0</v>
      </c>
      <c r="AL144" s="9">
        <f>SUBTOTAL(109,Tableau_Lancer_la_requête_à_partir_de_Excel_Files[30_FN2])</f>
        <v>0</v>
      </c>
      <c r="AM144" s="9">
        <f>SUBTOTAL(109,Tableau_Lancer_la_requête_à_partir_de_Excel_Files[34_FN2])</f>
        <v>6929.08</v>
      </c>
      <c r="AN144" s="9">
        <f>SUBTOTAL(109,Tableau_Lancer_la_requête_à_partir_de_Excel_Files[42_FN2])</f>
        <v>22755</v>
      </c>
      <c r="AO144" s="9">
        <f>SUBTOTAL(109,Tableau_Lancer_la_requête_à_partir_de_Excel_Files[43_FN2])</f>
        <v>0</v>
      </c>
      <c r="AP144" s="9">
        <f>SUBTOTAL(109,Tableau_Lancer_la_requête_à_partir_de_Excel_Files[46_FN2])</f>
        <v>0</v>
      </c>
      <c r="AQ144" s="9">
        <f>SUBTOTAL(109,Tableau_Lancer_la_requête_à_partir_de_Excel_Files[48_FN2])</f>
        <v>3000</v>
      </c>
      <c r="AR144" s="9">
        <f>SUBTOTAL(109,Tableau_Lancer_la_requête_à_partir_de_Excel_Files[58_FN2])</f>
        <v>0</v>
      </c>
      <c r="AS144" s="9">
        <f>SUBTOTAL(109,Tableau_Lancer_la_requête_à_partir_de_Excel_Files[63_FN2])</f>
        <v>0</v>
      </c>
      <c r="AT144" s="9">
        <f>SUBTOTAL(109,Tableau_Lancer_la_requête_à_partir_de_Excel_Files[69_FN2])</f>
        <v>0</v>
      </c>
      <c r="AU144" s="9">
        <f>SUBTOTAL(109,Tableau_Lancer_la_requête_à_partir_de_Excel_Files[71_FN2])</f>
        <v>0</v>
      </c>
      <c r="AV144" s="9">
        <f>SUBTOTAL(109,Tableau_Lancer_la_requête_à_partir_de_Excel_Files[81_FN2])</f>
        <v>772</v>
      </c>
      <c r="AW144" s="9">
        <f>SUBTOTAL(109,Tableau_Lancer_la_requête_à_partir_de_Excel_Files[82_FN2])</f>
        <v>0</v>
      </c>
      <c r="AX144" s="9">
        <f>SUBTOTAL(109,Tableau_Lancer_la_requête_à_partir_de_Excel_Files[87_FN2])</f>
        <v>0</v>
      </c>
      <c r="AY144" s="9">
        <f>SUBTOTAL(109,Tableau_Lancer_la_requête_à_partir_de_Excel_Files[89_FN2])</f>
        <v>0</v>
      </c>
      <c r="AZ144" s="9">
        <f>SUBTOTAL(109,Tableau_Lancer_la_requête_à_partir_de_Excel_Files[Autre Public2])</f>
        <v>34557.199999999997</v>
      </c>
      <c r="BA144" s="9">
        <f>SUBTOTAL(109,Tableau_Lancer_la_requête_à_partir_de_Excel_Files[''Prévisionnel FEDER''])</f>
        <v>744960</v>
      </c>
      <c r="BB144" s="9"/>
      <c r="BC144" s="9"/>
      <c r="BD144" s="11"/>
    </row>
  </sheetData>
  <mergeCells count="1">
    <mergeCell ref="U1:AZ1"/>
  </mergeCells>
  <conditionalFormatting sqref="J145:J1048576 T2:T143">
    <cfRule type="cellIs" dxfId="217" priority="6" operator="greaterThan">
      <formula>0</formula>
    </cfRule>
    <cfRule type="cellIs" dxfId="216" priority="7" operator="lessThan">
      <formula>0</formula>
    </cfRule>
  </conditionalFormatting>
  <conditionalFormatting sqref="T144">
    <cfRule type="cellIs" dxfId="215" priority="4" operator="greaterThan">
      <formula>0</formula>
    </cfRule>
    <cfRule type="cellIs" dxfId="214" priority="5" operator="lessThan">
      <formula>0</formula>
    </cfRule>
  </conditionalFormatting>
  <conditionalFormatting sqref="O3:O143">
    <cfRule type="cellIs" dxfId="213" priority="1" operator="equal">
      <formula>""</formula>
    </cfRule>
    <cfRule type="cellIs" dxfId="212" priority="2" operator="notEqual">
      <formula>""</formula>
    </cfRule>
  </conditionalFormatting>
  <pageMargins left="3.937007874015748E-2" right="3.937007874015748E-2" top="0.35433070866141736" bottom="0.35433070866141736" header="0.31496062992125984" footer="0.31496062992125984"/>
  <pageSetup paperSize="8" scale="42"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88"/>
  <sheetViews>
    <sheetView zoomScale="75" zoomScaleNormal="75" workbookViewId="0">
      <selection activeCell="D4" sqref="D4"/>
    </sheetView>
  </sheetViews>
  <sheetFormatPr baseColWidth="10" defaultRowHeight="15" outlineLevelCol="1" x14ac:dyDescent="0.25"/>
  <cols>
    <col min="1" max="1" width="14.5703125" style="3" customWidth="1"/>
    <col min="2" max="2" width="12.140625" style="3" hidden="1" customWidth="1"/>
    <col min="3" max="3" width="16.28515625" style="3" bestFit="1" customWidth="1"/>
    <col min="4" max="4" width="39.85546875" style="3" customWidth="1"/>
    <col min="5" max="5" width="46" style="3" customWidth="1"/>
    <col min="6" max="6" width="14.28515625" style="3" hidden="1" customWidth="1"/>
    <col min="7" max="7" width="18.140625" style="3" hidden="1" customWidth="1"/>
    <col min="8" max="8" width="16" style="3" bestFit="1" customWidth="1"/>
    <col min="9" max="9" width="14.28515625" style="3" bestFit="1" customWidth="1"/>
    <col min="10" max="10" width="13" style="3" bestFit="1" customWidth="1"/>
    <col min="11" max="11" width="13.28515625" style="3" bestFit="1" customWidth="1"/>
    <col min="12" max="12" width="16.140625" style="3" customWidth="1"/>
    <col min="13" max="13" width="9.85546875" style="3" bestFit="1" customWidth="1"/>
    <col min="14" max="14" width="22.5703125" style="3" hidden="1" customWidth="1" outlineLevel="1"/>
    <col min="15" max="15" width="17.28515625" style="3" hidden="1" customWidth="1" outlineLevel="1" collapsed="1"/>
    <col min="16" max="16" width="12.85546875" style="3" bestFit="1" customWidth="1" collapsed="1"/>
    <col min="17" max="20" width="22.5703125" style="3" hidden="1" customWidth="1" outlineLevel="1"/>
    <col min="21" max="21" width="18.85546875" style="3" bestFit="1" customWidth="1" collapsed="1"/>
    <col min="22" max="43" width="22.5703125" style="3" hidden="1" customWidth="1" outlineLevel="1"/>
    <col min="44" max="44" width="12.42578125" style="3" bestFit="1" customWidth="1" collapsed="1"/>
    <col min="45" max="45" width="17.7109375" style="3" bestFit="1" customWidth="1"/>
    <col min="46" max="46" width="17.7109375" style="3" customWidth="1"/>
    <col min="47" max="50" width="22.5703125" style="3" customWidth="1"/>
    <col min="51" max="51" width="21" style="3" customWidth="1" collapsed="1"/>
    <col min="52" max="52" width="15.140625" style="3" customWidth="1"/>
    <col min="53" max="53" width="19.5703125" style="3" customWidth="1"/>
    <col min="54" max="54" width="18" style="3" customWidth="1"/>
    <col min="55" max="55" width="19.140625" style="3" customWidth="1" collapsed="1"/>
    <col min="56" max="56" width="18.28515625" style="3" customWidth="1" collapsed="1"/>
    <col min="57" max="58" width="19.42578125" style="3" customWidth="1" collapsed="1"/>
    <col min="59" max="77" width="12" style="3" customWidth="1"/>
    <col min="78" max="79" width="12" style="3" customWidth="1" collapsed="1"/>
    <col min="80" max="81" width="12" style="3" customWidth="1"/>
    <col min="82" max="82" width="34.5703125" style="3" customWidth="1"/>
    <col min="83" max="83" width="29.28515625" style="3" customWidth="1"/>
    <col min="84" max="84" width="14.28515625" style="3" customWidth="1" collapsed="1"/>
    <col min="85" max="85" width="17.42578125" style="3" customWidth="1" collapsed="1"/>
    <col min="86" max="86" width="11.42578125" style="3" bestFit="1" customWidth="1" collapsed="1"/>
    <col min="87" max="87" width="11.42578125" style="3" customWidth="1"/>
    <col min="88" max="88" width="15.5703125" style="3" bestFit="1" customWidth="1"/>
    <col min="89" max="89" width="36.85546875" style="3" customWidth="1"/>
    <col min="90" max="90" width="10" style="3" customWidth="1"/>
    <col min="91" max="91" width="19.28515625" style="3" customWidth="1"/>
    <col min="92" max="92" width="21.5703125" style="3" customWidth="1" collapsed="1"/>
    <col min="93" max="93" width="9.7109375" style="4" customWidth="1" collapsed="1"/>
    <col min="94" max="114" width="9.7109375" style="4" customWidth="1"/>
    <col min="115" max="115" width="12" style="3" customWidth="1" collapsed="1"/>
    <col min="116" max="116" width="14.28515625" style="3" bestFit="1" customWidth="1" collapsed="1"/>
    <col min="117" max="117" width="17.42578125" style="3" bestFit="1" customWidth="1"/>
    <col min="118" max="118" width="17" style="3" bestFit="1" customWidth="1"/>
    <col min="119" max="119" width="14.7109375" style="3" bestFit="1" customWidth="1"/>
    <col min="120" max="16384" width="11.42578125" style="3"/>
  </cols>
  <sheetData>
    <row r="1" spans="1:114" s="5" customFormat="1" ht="30" x14ac:dyDescent="0.25">
      <c r="A1" s="2" t="s">
        <v>0</v>
      </c>
      <c r="B1" s="2" t="s">
        <v>46</v>
      </c>
      <c r="C1" s="2" t="s">
        <v>18</v>
      </c>
      <c r="D1" s="2" t="s">
        <v>1</v>
      </c>
      <c r="E1" s="2" t="s">
        <v>2</v>
      </c>
      <c r="F1" s="2" t="s">
        <v>3</v>
      </c>
      <c r="G1" s="2" t="s">
        <v>56</v>
      </c>
      <c r="H1" s="2" t="s">
        <v>57</v>
      </c>
      <c r="I1" s="2" t="s">
        <v>52</v>
      </c>
      <c r="J1" s="2" t="s">
        <v>17</v>
      </c>
      <c r="K1" s="2" t="s">
        <v>16</v>
      </c>
      <c r="L1" s="2" t="s">
        <v>15</v>
      </c>
      <c r="M1" s="2" t="s">
        <v>88</v>
      </c>
      <c r="N1" s="2" t="s">
        <v>58</v>
      </c>
      <c r="O1" s="2" t="s">
        <v>59</v>
      </c>
      <c r="P1" s="2" t="s">
        <v>89</v>
      </c>
      <c r="Q1" s="2" t="s">
        <v>62</v>
      </c>
      <c r="R1" s="2" t="s">
        <v>60</v>
      </c>
      <c r="S1" s="2" t="s">
        <v>61</v>
      </c>
      <c r="T1" s="2" t="s">
        <v>63</v>
      </c>
      <c r="U1" s="2" t="s">
        <v>90</v>
      </c>
      <c r="V1" s="2" t="s">
        <v>64</v>
      </c>
      <c r="W1" s="2" t="s">
        <v>65</v>
      </c>
      <c r="X1" s="2" t="s">
        <v>66</v>
      </c>
      <c r="Y1" s="2" t="s">
        <v>67</v>
      </c>
      <c r="Z1" s="2" t="s">
        <v>68</v>
      </c>
      <c r="AA1" s="2" t="s">
        <v>69</v>
      </c>
      <c r="AB1" s="2" t="s">
        <v>70</v>
      </c>
      <c r="AC1" s="2" t="s">
        <v>71</v>
      </c>
      <c r="AD1" s="2" t="s">
        <v>72</v>
      </c>
      <c r="AE1" s="2" t="s">
        <v>73</v>
      </c>
      <c r="AF1" s="2" t="s">
        <v>74</v>
      </c>
      <c r="AG1" s="2" t="s">
        <v>75</v>
      </c>
      <c r="AH1" s="2" t="s">
        <v>76</v>
      </c>
      <c r="AI1" s="2" t="s">
        <v>77</v>
      </c>
      <c r="AJ1" s="2" t="s">
        <v>78</v>
      </c>
      <c r="AK1" s="2" t="s">
        <v>79</v>
      </c>
      <c r="AL1" s="2" t="s">
        <v>80</v>
      </c>
      <c r="AM1" s="2" t="s">
        <v>81</v>
      </c>
      <c r="AN1" s="2" t="s">
        <v>82</v>
      </c>
      <c r="AO1" s="2" t="s">
        <v>83</v>
      </c>
      <c r="AP1" s="2" t="s">
        <v>84</v>
      </c>
      <c r="AQ1" s="2" t="s">
        <v>85</v>
      </c>
      <c r="AR1" s="2" t="s">
        <v>86</v>
      </c>
      <c r="AS1" s="2" t="s">
        <v>87</v>
      </c>
      <c r="AT1" s="2" t="s">
        <v>47</v>
      </c>
    </row>
    <row r="2" spans="1:114" ht="90" x14ac:dyDescent="0.25">
      <c r="A2" s="2" t="s">
        <v>6</v>
      </c>
      <c r="B2" s="8" t="s">
        <v>112</v>
      </c>
      <c r="C2" s="8" t="s">
        <v>110</v>
      </c>
      <c r="D2" s="1" t="s">
        <v>109</v>
      </c>
      <c r="E2" s="1" t="s">
        <v>111</v>
      </c>
      <c r="F2" s="6">
        <v>66640</v>
      </c>
      <c r="G2" s="6">
        <v>63357.31</v>
      </c>
      <c r="H2" s="6">
        <f>IF(Tableau_Lancer_la_requête_à_partir_de_Excel_Files3[[#This Row],[Coût total Eligible FEDER]]="",Tableau_Lancer_la_requête_à_partir_de_Excel_Files3[[#This Row],[Coût total déposé]],Tableau_Lancer_la_requête_à_partir_de_Excel_Files3[[#This Row],[Coût total Eligible FEDER]])</f>
        <v>63357.31</v>
      </c>
      <c r="I2" s="6">
        <f>Tableau_Lancer_la_requête_à_partir_de_Excel_Files3[[#This Row],[Aide Massif Obtenu]]+Tableau_Lancer_la_requête_à_partir_de_Excel_Files3[[#This Row],[''Autre Public'']]</f>
        <v>63357.31</v>
      </c>
      <c r="J2" s="7">
        <f>Tableau_Lancer_la_requête_à_partir_de_Excel_Files3[[#This Row],[Aide Publique Obtenue]]/Tableau_Lancer_la_requête_à_partir_de_Excel_Files3[[#This Row],[Coût total]]</f>
        <v>1</v>
      </c>
      <c r="K2" s="6">
        <f>Tableau_Lancer_la_requête_à_partir_de_Excel_Files3[[#This Row],[Etat]]+Tableau_Lancer_la_requête_à_partir_de_Excel_Files3[[#This Row],[Régions]]+Tableau_Lancer_la_requête_à_partir_de_Excel_Files3[[#This Row],[Départements]]+Tableau_Lancer_la_requête_à_partir_de_Excel_Files3[[#This Row],[''FEDER'']]</f>
        <v>63357.31</v>
      </c>
      <c r="L2" s="7">
        <f>Tableau_Lancer_la_requête_à_partir_de_Excel_Files3[[#This Row],[Aide Massif Obtenu]]/Tableau_Lancer_la_requête_à_partir_de_Excel_Files3[[#This Row],[Coût total]]</f>
        <v>1</v>
      </c>
      <c r="M2" s="9">
        <f>Tableau_Lancer_la_requête_à_partir_de_Excel_Files3[[#This Row],[''FNADT'']]+Tableau_Lancer_la_requête_à_partir_de_Excel_Files3[[#This Row],[''Agriculture'']]</f>
        <v>0</v>
      </c>
      <c r="N2" s="6"/>
      <c r="O2" s="6"/>
      <c r="P2" s="6">
        <f>Tableau_Lancer_la_requête_à_partir_de_Excel_Files3[[#This Row],[''ALPC'']]+Tableau_Lancer_la_requête_à_partir_de_Excel_Files3[[#This Row],[''AURA'']]+Tableau_Lancer_la_requête_à_partir_de_Excel_Files3[[#This Row],[''BFC'']]+Tableau_Lancer_la_requête_à_partir_de_Excel_Files3[[#This Row],[''LRMP'']]</f>
        <v>33320</v>
      </c>
      <c r="Q2" s="6"/>
      <c r="R2" s="6">
        <v>33320</v>
      </c>
      <c r="S2" s="6"/>
      <c r="T2" s="6"/>
      <c r="U2" s="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 s="6"/>
      <c r="W2" s="6"/>
      <c r="X2" s="6"/>
      <c r="Y2" s="6"/>
      <c r="Z2" s="6"/>
      <c r="AA2" s="6"/>
      <c r="AB2" s="6"/>
      <c r="AC2" s="6"/>
      <c r="AD2" s="6"/>
      <c r="AE2" s="6"/>
      <c r="AF2" s="6"/>
      <c r="AG2" s="6"/>
      <c r="AH2" s="6"/>
      <c r="AI2" s="6"/>
      <c r="AJ2" s="6"/>
      <c r="AK2" s="6"/>
      <c r="AL2" s="6"/>
      <c r="AM2" s="6"/>
      <c r="AN2" s="6"/>
      <c r="AO2" s="6"/>
      <c r="AP2" s="6"/>
      <c r="AQ2" s="6"/>
      <c r="AR2" s="6">
        <v>30037.31</v>
      </c>
      <c r="AS2" s="6">
        <v>0</v>
      </c>
      <c r="AT2" s="6"/>
      <c r="CO2" s="3"/>
      <c r="CP2" s="3"/>
      <c r="CQ2" s="3"/>
      <c r="CR2" s="3"/>
      <c r="CS2" s="3"/>
      <c r="CT2" s="3"/>
      <c r="CU2" s="3"/>
      <c r="CV2" s="3"/>
      <c r="CW2" s="3"/>
      <c r="CX2" s="3"/>
      <c r="CY2" s="3"/>
      <c r="CZ2" s="3"/>
      <c r="DA2" s="3"/>
      <c r="DB2" s="3"/>
      <c r="DC2" s="3"/>
      <c r="DD2" s="3"/>
      <c r="DE2" s="3"/>
      <c r="DF2" s="3"/>
      <c r="DG2" s="3"/>
      <c r="DH2" s="3"/>
      <c r="DI2" s="3"/>
      <c r="DJ2" s="3"/>
    </row>
    <row r="3" spans="1:114" ht="45" x14ac:dyDescent="0.25">
      <c r="A3" s="2" t="s">
        <v>5</v>
      </c>
      <c r="B3" s="8" t="s">
        <v>113</v>
      </c>
      <c r="C3" s="8" t="s">
        <v>113</v>
      </c>
      <c r="D3" s="1" t="s">
        <v>9</v>
      </c>
      <c r="E3" s="1" t="s">
        <v>114</v>
      </c>
      <c r="F3" s="6">
        <v>115699.59997731155</v>
      </c>
      <c r="G3" s="6"/>
      <c r="H3" s="6">
        <f>IF(Tableau_Lancer_la_requête_à_partir_de_Excel_Files3[[#This Row],[Coût total Eligible FEDER]]="",Tableau_Lancer_la_requête_à_partir_de_Excel_Files3[[#This Row],[Coût total déposé]],Tableau_Lancer_la_requête_à_partir_de_Excel_Files3[[#This Row],[Coût total Eligible FEDER]])</f>
        <v>115699.59997731155</v>
      </c>
      <c r="I3" s="6">
        <f>Tableau_Lancer_la_requête_à_partir_de_Excel_Files3[[#This Row],[Aide Massif Obtenu]]+Tableau_Lancer_la_requête_à_partir_de_Excel_Files3[[#This Row],[''Autre Public'']]</f>
        <v>70900</v>
      </c>
      <c r="J3" s="7">
        <f>Tableau_Lancer_la_requête_à_partir_de_Excel_Files3[[#This Row],[Aide Publique Obtenue]]/Tableau_Lancer_la_requête_à_partir_de_Excel_Files3[[#This Row],[Coût total]]</f>
        <v>0.61279382136069049</v>
      </c>
      <c r="K3" s="6">
        <f>Tableau_Lancer_la_requête_à_partir_de_Excel_Files3[[#This Row],[Etat]]+Tableau_Lancer_la_requête_à_partir_de_Excel_Files3[[#This Row],[Régions]]+Tableau_Lancer_la_requête_à_partir_de_Excel_Files3[[#This Row],[Départements]]+Tableau_Lancer_la_requête_à_partir_de_Excel_Files3[[#This Row],[''FEDER'']]</f>
        <v>70900</v>
      </c>
      <c r="L3" s="7">
        <f>Tableau_Lancer_la_requête_à_partir_de_Excel_Files3[[#This Row],[Aide Massif Obtenu]]/Tableau_Lancer_la_requête_à_partir_de_Excel_Files3[[#This Row],[Coût total]]</f>
        <v>0.61279382136069049</v>
      </c>
      <c r="M3" s="9">
        <f>Tableau_Lancer_la_requête_à_partir_de_Excel_Files3[[#This Row],[''FNADT'']]+Tableau_Lancer_la_requête_à_partir_de_Excel_Files3[[#This Row],[''Agriculture'']]</f>
        <v>50900</v>
      </c>
      <c r="N3" s="6">
        <v>50900</v>
      </c>
      <c r="O3" s="6"/>
      <c r="P3" s="6">
        <f>Tableau_Lancer_la_requête_à_partir_de_Excel_Files3[[#This Row],[''ALPC'']]+Tableau_Lancer_la_requête_à_partir_de_Excel_Files3[[#This Row],[''AURA'']]+Tableau_Lancer_la_requête_à_partir_de_Excel_Files3[[#This Row],[''BFC'']]+Tableau_Lancer_la_requête_à_partir_de_Excel_Files3[[#This Row],[''LRMP'']]</f>
        <v>20000</v>
      </c>
      <c r="Q3" s="6"/>
      <c r="R3" s="6">
        <v>20000</v>
      </c>
      <c r="S3" s="6"/>
      <c r="T3" s="6"/>
      <c r="U3" s="6">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 s="6"/>
      <c r="W3" s="6"/>
      <c r="X3" s="6"/>
      <c r="Y3" s="6"/>
      <c r="Z3" s="6"/>
      <c r="AA3" s="6"/>
      <c r="AB3" s="6"/>
      <c r="AC3" s="6"/>
      <c r="AD3" s="6"/>
      <c r="AE3" s="6"/>
      <c r="AF3" s="6"/>
      <c r="AG3" s="6"/>
      <c r="AH3" s="6"/>
      <c r="AI3" s="6"/>
      <c r="AJ3" s="6"/>
      <c r="AK3" s="6"/>
      <c r="AL3" s="6"/>
      <c r="AM3" s="6"/>
      <c r="AN3" s="6"/>
      <c r="AO3" s="6"/>
      <c r="AP3" s="6"/>
      <c r="AQ3" s="6"/>
      <c r="AR3" s="6">
        <v>0</v>
      </c>
      <c r="AS3" s="6">
        <v>0</v>
      </c>
      <c r="CO3" s="3"/>
      <c r="CP3" s="3"/>
      <c r="CQ3" s="3"/>
      <c r="CR3" s="3"/>
      <c r="CS3" s="3"/>
      <c r="CT3" s="3"/>
      <c r="CU3" s="3"/>
      <c r="CV3" s="3"/>
      <c r="CW3" s="3"/>
      <c r="CX3" s="3"/>
      <c r="CY3" s="3"/>
      <c r="CZ3" s="3"/>
      <c r="DA3" s="3"/>
      <c r="DB3" s="3"/>
      <c r="DC3" s="3"/>
      <c r="DD3" s="3"/>
      <c r="DE3" s="3"/>
      <c r="DF3" s="3"/>
      <c r="DG3" s="3"/>
      <c r="DH3" s="3"/>
      <c r="DI3" s="3"/>
      <c r="DJ3" s="3"/>
    </row>
    <row r="4" spans="1:114" ht="60" x14ac:dyDescent="0.25">
      <c r="A4" s="2" t="s">
        <v>6</v>
      </c>
      <c r="B4" s="8" t="s">
        <v>117</v>
      </c>
      <c r="C4" s="8" t="s">
        <v>115</v>
      </c>
      <c r="D4" s="1" t="s">
        <v>8</v>
      </c>
      <c r="E4" s="1" t="s">
        <v>116</v>
      </c>
      <c r="F4" s="6">
        <v>63672.42</v>
      </c>
      <c r="G4" s="6">
        <v>31836.21</v>
      </c>
      <c r="H4" s="6">
        <f>IF(Tableau_Lancer_la_requête_à_partir_de_Excel_Files3[[#This Row],[Coût total Eligible FEDER]]="",Tableau_Lancer_la_requête_à_partir_de_Excel_Files3[[#This Row],[Coût total déposé]],Tableau_Lancer_la_requête_à_partir_de_Excel_Files3[[#This Row],[Coût total Eligible FEDER]])</f>
        <v>31836.21</v>
      </c>
      <c r="I4" s="6">
        <f>Tableau_Lancer_la_requête_à_partir_de_Excel_Files3[[#This Row],[Aide Massif Obtenu]]+Tableau_Lancer_la_requête_à_partir_de_Excel_Files3[[#This Row],[''Autre Public'']]</f>
        <v>22285.35</v>
      </c>
      <c r="J4" s="7">
        <f>Tableau_Lancer_la_requête_à_partir_de_Excel_Files3[[#This Row],[Aide Publique Obtenue]]/Tableau_Lancer_la_requête_à_partir_de_Excel_Files3[[#This Row],[Coût total]]</f>
        <v>0.70000009423232223</v>
      </c>
      <c r="K4" s="6">
        <f>Tableau_Lancer_la_requête_à_partir_de_Excel_Files3[[#This Row],[Etat]]+Tableau_Lancer_la_requête_à_partir_de_Excel_Files3[[#This Row],[Régions]]+Tableau_Lancer_la_requête_à_partir_de_Excel_Files3[[#This Row],[Départements]]+Tableau_Lancer_la_requête_à_partir_de_Excel_Files3[[#This Row],[''FEDER'']]</f>
        <v>22285.35</v>
      </c>
      <c r="L4" s="7">
        <f>Tableau_Lancer_la_requête_à_partir_de_Excel_Files3[[#This Row],[Aide Massif Obtenu]]/Tableau_Lancer_la_requête_à_partir_de_Excel_Files3[[#This Row],[Coût total]]</f>
        <v>0.70000009423232223</v>
      </c>
      <c r="M4" s="9">
        <f>Tableau_Lancer_la_requête_à_partir_de_Excel_Files3[[#This Row],[''FNADT'']]+Tableau_Lancer_la_requête_à_partir_de_Excel_Files3[[#This Row],[''Agriculture'']]</f>
        <v>6367.24</v>
      </c>
      <c r="N4" s="6">
        <v>6367.24</v>
      </c>
      <c r="O4" s="6"/>
      <c r="P4" s="9">
        <f>Tableau_Lancer_la_requête_à_partir_de_Excel_Files3[[#This Row],[''ALPC'']]+Tableau_Lancer_la_requête_à_partir_de_Excel_Files3[[#This Row],[''AURA'']]+Tableau_Lancer_la_requête_à_partir_de_Excel_Files3[[#This Row],[''BFC'']]+Tableau_Lancer_la_requête_à_partir_de_Excel_Files3[[#This Row],[''LRMP'']]</f>
        <v>0</v>
      </c>
      <c r="Q4" s="6"/>
      <c r="R4" s="6"/>
      <c r="S4" s="6"/>
      <c r="T4" s="6"/>
      <c r="U4"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 s="6"/>
      <c r="W4" s="6"/>
      <c r="X4" s="6"/>
      <c r="Y4" s="6"/>
      <c r="Z4" s="6"/>
      <c r="AA4" s="6"/>
      <c r="AB4" s="6"/>
      <c r="AC4" s="6"/>
      <c r="AD4" s="6"/>
      <c r="AE4" s="6"/>
      <c r="AF4" s="6"/>
      <c r="AG4" s="6"/>
      <c r="AH4" s="6"/>
      <c r="AI4" s="6"/>
      <c r="AJ4" s="6"/>
      <c r="AK4" s="6"/>
      <c r="AL4" s="6"/>
      <c r="AM4" s="6"/>
      <c r="AN4" s="6"/>
      <c r="AO4" s="6"/>
      <c r="AP4" s="6"/>
      <c r="AQ4" s="6"/>
      <c r="AR4" s="6">
        <v>15918.11</v>
      </c>
      <c r="AS4" s="6">
        <v>0</v>
      </c>
      <c r="AT4" s="6" t="s">
        <v>100</v>
      </c>
      <c r="CO4" s="3"/>
      <c r="CP4" s="3"/>
      <c r="CQ4" s="3"/>
      <c r="CR4" s="3"/>
      <c r="CS4" s="3"/>
      <c r="CT4" s="3"/>
      <c r="CU4" s="3"/>
      <c r="CV4" s="3"/>
      <c r="CW4" s="3"/>
      <c r="CX4" s="3"/>
      <c r="CY4" s="3"/>
      <c r="CZ4" s="3"/>
      <c r="DA4" s="3"/>
      <c r="DB4" s="3"/>
      <c r="DC4" s="3"/>
      <c r="DD4" s="3"/>
      <c r="DE4" s="3"/>
      <c r="DF4" s="3"/>
      <c r="DG4" s="3"/>
      <c r="DH4" s="3"/>
      <c r="DI4" s="3"/>
      <c r="DJ4" s="3"/>
    </row>
    <row r="5" spans="1:114" ht="60" x14ac:dyDescent="0.25">
      <c r="A5" s="2" t="s">
        <v>6</v>
      </c>
      <c r="B5" s="8" t="s">
        <v>119</v>
      </c>
      <c r="C5" s="8" t="s">
        <v>115</v>
      </c>
      <c r="D5" s="11" t="s">
        <v>118</v>
      </c>
      <c r="E5" s="1" t="s">
        <v>116</v>
      </c>
      <c r="F5" s="6">
        <v>248439.94</v>
      </c>
      <c r="G5" s="6">
        <v>123323.97</v>
      </c>
      <c r="H5" s="6">
        <f>IF(Tableau_Lancer_la_requête_à_partir_de_Excel_Files3[[#This Row],[Coût total Eligible FEDER]]="",Tableau_Lancer_la_requête_à_partir_de_Excel_Files3[[#This Row],[Coût total déposé]],Tableau_Lancer_la_requête_à_partir_de_Excel_Files3[[#This Row],[Coût total Eligible FEDER]])</f>
        <v>123323.97</v>
      </c>
      <c r="I5" s="6">
        <f>Tableau_Lancer_la_requête_à_partir_de_Excel_Files3[[#This Row],[Aide Massif Obtenu]]+Tableau_Lancer_la_requête_à_partir_de_Excel_Files3[[#This Row],[''Autre Public'']]</f>
        <v>85538.44</v>
      </c>
      <c r="J5" s="7">
        <f>Tableau_Lancer_la_requête_à_partir_de_Excel_Files3[[#This Row],[Aide Publique Obtenue]]/Tableau_Lancer_la_requête_à_partir_de_Excel_Files3[[#This Row],[Coût total]]</f>
        <v>0.69360757685630781</v>
      </c>
      <c r="K5" s="6">
        <f>Tableau_Lancer_la_requête_à_partir_de_Excel_Files3[[#This Row],[Etat]]+Tableau_Lancer_la_requête_à_partir_de_Excel_Files3[[#This Row],[Régions]]+Tableau_Lancer_la_requête_à_partir_de_Excel_Files3[[#This Row],[Départements]]+Tableau_Lancer_la_requête_à_partir_de_Excel_Files3[[#This Row],[''FEDER'']]</f>
        <v>85538.44</v>
      </c>
      <c r="L5" s="7">
        <f>Tableau_Lancer_la_requête_à_partir_de_Excel_Files3[[#This Row],[Aide Massif Obtenu]]/Tableau_Lancer_la_requête_à_partir_de_Excel_Files3[[#This Row],[Coût total]]</f>
        <v>0.69360757685630781</v>
      </c>
      <c r="M5" s="9">
        <f>Tableau_Lancer_la_requête_à_partir_de_Excel_Files3[[#This Row],[''FNADT'']]+Tableau_Lancer_la_requête_à_partir_de_Excel_Files3[[#This Row],[''Agriculture'']]</f>
        <v>37363</v>
      </c>
      <c r="N5" s="6">
        <v>37363</v>
      </c>
      <c r="O5" s="6"/>
      <c r="P5" s="9">
        <f>Tableau_Lancer_la_requête_à_partir_de_Excel_Files3[[#This Row],[''ALPC'']]+Tableau_Lancer_la_requête_à_partir_de_Excel_Files3[[#This Row],[''AURA'']]+Tableau_Lancer_la_requête_à_partir_de_Excel_Files3[[#This Row],[''BFC'']]+Tableau_Lancer_la_requête_à_partir_de_Excel_Files3[[#This Row],[''LRMP'']]</f>
        <v>11913.44</v>
      </c>
      <c r="Q5" s="6">
        <v>5956.72</v>
      </c>
      <c r="R5" s="6">
        <v>5956.72</v>
      </c>
      <c r="S5" s="6"/>
      <c r="T5" s="6"/>
      <c r="U5"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5" s="6"/>
      <c r="W5" s="6"/>
      <c r="X5" s="6"/>
      <c r="Y5" s="6"/>
      <c r="Z5" s="6"/>
      <c r="AA5" s="6"/>
      <c r="AB5" s="6"/>
      <c r="AC5" s="6"/>
      <c r="AD5" s="6"/>
      <c r="AE5" s="6"/>
      <c r="AF5" s="6"/>
      <c r="AG5" s="6"/>
      <c r="AH5" s="6"/>
      <c r="AI5" s="6"/>
      <c r="AJ5" s="6"/>
      <c r="AK5" s="6"/>
      <c r="AL5" s="6"/>
      <c r="AM5" s="6"/>
      <c r="AN5" s="6"/>
      <c r="AO5" s="6"/>
      <c r="AP5" s="6"/>
      <c r="AQ5" s="6"/>
      <c r="AR5" s="6">
        <v>36262</v>
      </c>
      <c r="AS5" s="6">
        <v>0</v>
      </c>
      <c r="AT5" s="6" t="s">
        <v>100</v>
      </c>
      <c r="CO5" s="3"/>
      <c r="CP5" s="3"/>
      <c r="CQ5" s="3"/>
      <c r="CR5" s="3"/>
      <c r="CS5" s="3"/>
      <c r="CT5" s="3"/>
      <c r="CU5" s="3"/>
      <c r="CV5" s="3"/>
      <c r="CW5" s="3"/>
      <c r="CX5" s="3"/>
      <c r="CY5" s="3"/>
      <c r="CZ5" s="3"/>
      <c r="DA5" s="3"/>
      <c r="DB5" s="3"/>
      <c r="DC5" s="3"/>
      <c r="DD5" s="3"/>
      <c r="DE5" s="3"/>
      <c r="DF5" s="3"/>
      <c r="DG5" s="3"/>
      <c r="DH5" s="3"/>
      <c r="DI5" s="3"/>
      <c r="DJ5" s="3"/>
    </row>
    <row r="6" spans="1:114" ht="60" x14ac:dyDescent="0.25">
      <c r="A6" s="2" t="s">
        <v>6</v>
      </c>
      <c r="B6" s="8" t="s">
        <v>121</v>
      </c>
      <c r="C6" s="8" t="s">
        <v>115</v>
      </c>
      <c r="D6" s="11" t="s">
        <v>120</v>
      </c>
      <c r="E6" s="1" t="s">
        <v>116</v>
      </c>
      <c r="F6" s="6">
        <v>62991.9</v>
      </c>
      <c r="G6" s="6">
        <v>31047.95</v>
      </c>
      <c r="H6" s="6">
        <f>IF(Tableau_Lancer_la_requête_à_partir_de_Excel_Files3[[#This Row],[Coût total Eligible FEDER]]="",Tableau_Lancer_la_requête_à_partir_de_Excel_Files3[[#This Row],[Coût total déposé]],Tableau_Lancer_la_requête_à_partir_de_Excel_Files3[[#This Row],[Coût total Eligible FEDER]])</f>
        <v>31047.95</v>
      </c>
      <c r="I6" s="6">
        <f>Tableau_Lancer_la_requête_à_partir_de_Excel_Files3[[#This Row],[Aide Massif Obtenu]]+Tableau_Lancer_la_requête_à_partir_de_Excel_Files3[[#This Row],[''Autre Public'']]</f>
        <v>21733.57</v>
      </c>
      <c r="J6" s="7">
        <f>Tableau_Lancer_la_requête_à_partir_de_Excel_Files3[[#This Row],[Aide Publique Obtenue]]/Tableau_Lancer_la_requête_à_partir_de_Excel_Files3[[#This Row],[Coût total]]</f>
        <v>0.70000016104122809</v>
      </c>
      <c r="K6" s="6">
        <f>Tableau_Lancer_la_requête_à_partir_de_Excel_Files3[[#This Row],[Etat]]+Tableau_Lancer_la_requête_à_partir_de_Excel_Files3[[#This Row],[Régions]]+Tableau_Lancer_la_requête_à_partir_de_Excel_Files3[[#This Row],[Départements]]+Tableau_Lancer_la_requête_à_partir_de_Excel_Files3[[#This Row],[''FEDER'']]</f>
        <v>21733.57</v>
      </c>
      <c r="L6" s="7">
        <f>Tableau_Lancer_la_requête_à_partir_de_Excel_Files3[[#This Row],[Aide Massif Obtenu]]/Tableau_Lancer_la_requête_à_partir_de_Excel_Files3[[#This Row],[Coût total]]</f>
        <v>0.70000016104122809</v>
      </c>
      <c r="M6" s="9">
        <f>Tableau_Lancer_la_requête_à_partir_de_Excel_Files3[[#This Row],[''FNADT'']]+Tableau_Lancer_la_requête_à_partir_de_Excel_Files3[[#This Row],[''Agriculture'']]</f>
        <v>6209.59</v>
      </c>
      <c r="N6" s="6">
        <v>6209.59</v>
      </c>
      <c r="O6" s="6"/>
      <c r="P6" s="9">
        <f>Tableau_Lancer_la_requête_à_partir_de_Excel_Files3[[#This Row],[''ALPC'']]+Tableau_Lancer_la_requête_à_partir_de_Excel_Files3[[#This Row],[''AURA'']]+Tableau_Lancer_la_requête_à_partir_de_Excel_Files3[[#This Row],[''BFC'']]+Tableau_Lancer_la_requête_à_partir_de_Excel_Files3[[#This Row],[''LRMP'']]</f>
        <v>0</v>
      </c>
      <c r="Q6" s="6"/>
      <c r="R6" s="6"/>
      <c r="S6" s="6"/>
      <c r="T6" s="6"/>
      <c r="U6"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6" s="6"/>
      <c r="W6" s="6"/>
      <c r="X6" s="6"/>
      <c r="Y6" s="6"/>
      <c r="Z6" s="6"/>
      <c r="AA6" s="6"/>
      <c r="AB6" s="6"/>
      <c r="AC6" s="6"/>
      <c r="AD6" s="6"/>
      <c r="AE6" s="6"/>
      <c r="AF6" s="6"/>
      <c r="AG6" s="6"/>
      <c r="AH6" s="6"/>
      <c r="AI6" s="6"/>
      <c r="AJ6" s="6"/>
      <c r="AK6" s="6"/>
      <c r="AL6" s="6"/>
      <c r="AM6" s="6"/>
      <c r="AN6" s="6"/>
      <c r="AO6" s="6"/>
      <c r="AP6" s="6"/>
      <c r="AQ6" s="6"/>
      <c r="AR6" s="6">
        <v>15523.98</v>
      </c>
      <c r="AS6" s="6">
        <v>0</v>
      </c>
      <c r="CO6" s="3"/>
      <c r="CP6" s="3"/>
      <c r="CQ6" s="3"/>
      <c r="CR6" s="3"/>
      <c r="CS6" s="3"/>
      <c r="CT6" s="3"/>
      <c r="CU6" s="3"/>
      <c r="CV6" s="3"/>
      <c r="CW6" s="3"/>
      <c r="CX6" s="3"/>
      <c r="CY6" s="3"/>
      <c r="CZ6" s="3"/>
      <c r="DA6" s="3"/>
      <c r="DB6" s="3"/>
      <c r="DC6" s="3"/>
      <c r="DD6" s="3"/>
      <c r="DE6" s="3"/>
      <c r="DF6" s="3"/>
      <c r="DG6" s="3"/>
      <c r="DH6" s="3"/>
      <c r="DI6" s="3"/>
      <c r="DJ6" s="3"/>
    </row>
    <row r="7" spans="1:114" ht="60" x14ac:dyDescent="0.25">
      <c r="A7" s="2" t="s">
        <v>6</v>
      </c>
      <c r="B7" s="8" t="s">
        <v>123</v>
      </c>
      <c r="C7" s="8" t="s">
        <v>115</v>
      </c>
      <c r="D7" s="11" t="s">
        <v>122</v>
      </c>
      <c r="E7" s="1" t="s">
        <v>116</v>
      </c>
      <c r="F7" s="6">
        <v>62991.64</v>
      </c>
      <c r="G7" s="6">
        <v>31047.82</v>
      </c>
      <c r="H7" s="6">
        <f>IF(Tableau_Lancer_la_requête_à_partir_de_Excel_Files3[[#This Row],[Coût total Eligible FEDER]]="",Tableau_Lancer_la_requête_à_partir_de_Excel_Files3[[#This Row],[Coût total déposé]],Tableau_Lancer_la_requête_à_partir_de_Excel_Files3[[#This Row],[Coût total Eligible FEDER]])</f>
        <v>31047.82</v>
      </c>
      <c r="I7" s="6">
        <f>Tableau_Lancer_la_requête_à_partir_de_Excel_Files3[[#This Row],[Aide Massif Obtenu]]+Tableau_Lancer_la_requête_à_partir_de_Excel_Files3[[#This Row],[''Autre Public'']]</f>
        <v>21733.47</v>
      </c>
      <c r="J7" s="7">
        <f>Tableau_Lancer_la_requête_à_partir_de_Excel_Files3[[#This Row],[Aide Publique Obtenue]]/Tableau_Lancer_la_requête_à_partir_de_Excel_Files3[[#This Row],[Coût total]]</f>
        <v>0.6999998711664781</v>
      </c>
      <c r="K7" s="6">
        <f>Tableau_Lancer_la_requête_à_partir_de_Excel_Files3[[#This Row],[Etat]]+Tableau_Lancer_la_requête_à_partir_de_Excel_Files3[[#This Row],[Régions]]+Tableau_Lancer_la_requête_à_partir_de_Excel_Files3[[#This Row],[Départements]]+Tableau_Lancer_la_requête_à_partir_de_Excel_Files3[[#This Row],[''FEDER'']]</f>
        <v>21733.47</v>
      </c>
      <c r="L7" s="7">
        <f>Tableau_Lancer_la_requête_à_partir_de_Excel_Files3[[#This Row],[Aide Massif Obtenu]]/Tableau_Lancer_la_requête_à_partir_de_Excel_Files3[[#This Row],[Coût total]]</f>
        <v>0.6999998711664781</v>
      </c>
      <c r="M7" s="9">
        <f>Tableau_Lancer_la_requête_à_partir_de_Excel_Files3[[#This Row],[''FNADT'']]+Tableau_Lancer_la_requête_à_partir_de_Excel_Files3[[#This Row],[''Agriculture'']]</f>
        <v>6209.56</v>
      </c>
      <c r="N7" s="6">
        <v>6209.56</v>
      </c>
      <c r="O7" s="6"/>
      <c r="P7" s="9">
        <f>Tableau_Lancer_la_requête_à_partir_de_Excel_Files3[[#This Row],[''ALPC'']]+Tableau_Lancer_la_requête_à_partir_de_Excel_Files3[[#This Row],[''AURA'']]+Tableau_Lancer_la_requête_à_partir_de_Excel_Files3[[#This Row],[''BFC'']]+Tableau_Lancer_la_requête_à_partir_de_Excel_Files3[[#This Row],[''LRMP'']]</f>
        <v>0</v>
      </c>
      <c r="Q7" s="6"/>
      <c r="R7" s="6"/>
      <c r="S7" s="6"/>
      <c r="T7" s="6"/>
      <c r="U7"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7" s="6"/>
      <c r="W7" s="6"/>
      <c r="X7" s="6"/>
      <c r="Y7" s="6"/>
      <c r="Z7" s="6"/>
      <c r="AA7" s="6"/>
      <c r="AB7" s="6"/>
      <c r="AC7" s="6"/>
      <c r="AD7" s="6"/>
      <c r="AE7" s="6"/>
      <c r="AF7" s="6"/>
      <c r="AG7" s="6"/>
      <c r="AH7" s="6"/>
      <c r="AI7" s="6"/>
      <c r="AJ7" s="6"/>
      <c r="AK7" s="6"/>
      <c r="AL7" s="6"/>
      <c r="AM7" s="6"/>
      <c r="AN7" s="6"/>
      <c r="AO7" s="6"/>
      <c r="AP7" s="6"/>
      <c r="AQ7" s="6"/>
      <c r="AR7" s="6">
        <v>15523.91</v>
      </c>
      <c r="AS7" s="6">
        <v>0</v>
      </c>
      <c r="CO7" s="3"/>
      <c r="CP7" s="3"/>
      <c r="CQ7" s="3"/>
      <c r="CR7" s="3"/>
      <c r="CS7" s="3"/>
      <c r="CT7" s="3"/>
      <c r="CU7" s="3"/>
      <c r="CV7" s="3"/>
      <c r="CW7" s="3"/>
      <c r="CX7" s="3"/>
      <c r="CY7" s="3"/>
      <c r="CZ7" s="3"/>
      <c r="DA7" s="3"/>
      <c r="DB7" s="3"/>
      <c r="DC7" s="3"/>
      <c r="DD7" s="3"/>
      <c r="DE7" s="3"/>
      <c r="DF7" s="3"/>
      <c r="DG7" s="3"/>
      <c r="DH7" s="3"/>
      <c r="DI7" s="3"/>
      <c r="DJ7" s="3"/>
    </row>
    <row r="8" spans="1:114" ht="60" x14ac:dyDescent="0.25">
      <c r="A8" s="2" t="s">
        <v>6</v>
      </c>
      <c r="B8" s="8" t="s">
        <v>125</v>
      </c>
      <c r="C8" s="8" t="s">
        <v>115</v>
      </c>
      <c r="D8" s="11" t="s">
        <v>124</v>
      </c>
      <c r="E8" s="1" t="s">
        <v>116</v>
      </c>
      <c r="F8" s="6">
        <v>62991.3</v>
      </c>
      <c r="G8" s="6">
        <v>31047.65</v>
      </c>
      <c r="H8" s="6">
        <f>IF(Tableau_Lancer_la_requête_à_partir_de_Excel_Files3[[#This Row],[Coût total Eligible FEDER]]="",Tableau_Lancer_la_requête_à_partir_de_Excel_Files3[[#This Row],[Coût total déposé]],Tableau_Lancer_la_requête_à_partir_de_Excel_Files3[[#This Row],[Coût total Eligible FEDER]])</f>
        <v>31047.65</v>
      </c>
      <c r="I8" s="6">
        <f>Tableau_Lancer_la_requête_à_partir_de_Excel_Files3[[#This Row],[Aide Massif Obtenu]]+Tableau_Lancer_la_requête_à_partir_de_Excel_Files3[[#This Row],[''Autre Public'']]</f>
        <v>21733.360000000001</v>
      </c>
      <c r="J8" s="7">
        <f>Tableau_Lancer_la_requête_à_partir_de_Excel_Files3[[#This Row],[Aide Publique Obtenue]]/Tableau_Lancer_la_requête_à_partir_de_Excel_Files3[[#This Row],[Coût total]]</f>
        <v>0.70000016104278417</v>
      </c>
      <c r="K8" s="6">
        <f>Tableau_Lancer_la_requête_à_partir_de_Excel_Files3[[#This Row],[Etat]]+Tableau_Lancer_la_requête_à_partir_de_Excel_Files3[[#This Row],[Régions]]+Tableau_Lancer_la_requête_à_partir_de_Excel_Files3[[#This Row],[Départements]]+Tableau_Lancer_la_requête_à_partir_de_Excel_Files3[[#This Row],[''FEDER'']]</f>
        <v>21733.360000000001</v>
      </c>
      <c r="L8" s="7">
        <f>Tableau_Lancer_la_requête_à_partir_de_Excel_Files3[[#This Row],[Aide Massif Obtenu]]/Tableau_Lancer_la_requête_à_partir_de_Excel_Files3[[#This Row],[Coût total]]</f>
        <v>0.70000016104278417</v>
      </c>
      <c r="M8" s="9">
        <f>Tableau_Lancer_la_requête_à_partir_de_Excel_Files3[[#This Row],[''FNADT'']]+Tableau_Lancer_la_requête_à_partir_de_Excel_Files3[[#This Row],[''Agriculture'']]</f>
        <v>6209.53</v>
      </c>
      <c r="N8" s="6">
        <v>6209.53</v>
      </c>
      <c r="O8" s="6"/>
      <c r="P8" s="9">
        <f>Tableau_Lancer_la_requête_à_partir_de_Excel_Files3[[#This Row],[''ALPC'']]+Tableau_Lancer_la_requête_à_partir_de_Excel_Files3[[#This Row],[''AURA'']]+Tableau_Lancer_la_requête_à_partir_de_Excel_Files3[[#This Row],[''BFC'']]+Tableau_Lancer_la_requête_à_partir_de_Excel_Files3[[#This Row],[''LRMP'']]</f>
        <v>0</v>
      </c>
      <c r="Q8" s="6"/>
      <c r="R8" s="6"/>
      <c r="S8" s="6"/>
      <c r="T8" s="6"/>
      <c r="U8"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8" s="6"/>
      <c r="W8" s="6"/>
      <c r="X8" s="6"/>
      <c r="Y8" s="6"/>
      <c r="Z8" s="6"/>
      <c r="AA8" s="6"/>
      <c r="AB8" s="6"/>
      <c r="AC8" s="6"/>
      <c r="AD8" s="6"/>
      <c r="AE8" s="6"/>
      <c r="AF8" s="6"/>
      <c r="AG8" s="6"/>
      <c r="AH8" s="6"/>
      <c r="AI8" s="6"/>
      <c r="AJ8" s="6"/>
      <c r="AK8" s="6"/>
      <c r="AL8" s="6"/>
      <c r="AM8" s="6"/>
      <c r="AN8" s="6"/>
      <c r="AO8" s="6"/>
      <c r="AP8" s="6"/>
      <c r="AQ8" s="6"/>
      <c r="AR8" s="6">
        <v>15523.83</v>
      </c>
      <c r="AS8" s="6">
        <v>0</v>
      </c>
      <c r="AT8" s="6" t="s">
        <v>100</v>
      </c>
      <c r="CO8" s="3"/>
      <c r="CP8" s="3"/>
      <c r="CQ8" s="3"/>
      <c r="CR8" s="3"/>
      <c r="CS8" s="3"/>
      <c r="CT8" s="3"/>
      <c r="CU8" s="3"/>
      <c r="CV8" s="3"/>
      <c r="CW8" s="3"/>
      <c r="CX8" s="3"/>
      <c r="CY8" s="3"/>
      <c r="CZ8" s="3"/>
      <c r="DA8" s="3"/>
      <c r="DB8" s="3"/>
      <c r="DC8" s="3"/>
      <c r="DD8" s="3"/>
      <c r="DE8" s="3"/>
      <c r="DF8" s="3"/>
      <c r="DG8" s="3"/>
      <c r="DH8" s="3"/>
      <c r="DI8" s="3"/>
      <c r="DJ8" s="3"/>
    </row>
    <row r="9" spans="1:114" ht="30" x14ac:dyDescent="0.25">
      <c r="A9" s="2" t="s">
        <v>6</v>
      </c>
      <c r="B9" s="8" t="s">
        <v>129</v>
      </c>
      <c r="C9" s="8" t="s">
        <v>126</v>
      </c>
      <c r="D9" s="11" t="s">
        <v>127</v>
      </c>
      <c r="E9" s="1" t="s">
        <v>128</v>
      </c>
      <c r="F9" s="6">
        <v>99999.85</v>
      </c>
      <c r="G9" s="6">
        <v>96509.28</v>
      </c>
      <c r="H9" s="6">
        <f>IF(Tableau_Lancer_la_requête_à_partir_de_Excel_Files3[[#This Row],[Coût total Eligible FEDER]]="",Tableau_Lancer_la_requête_à_partir_de_Excel_Files3[[#This Row],[Coût total déposé]],Tableau_Lancer_la_requête_à_partir_de_Excel_Files3[[#This Row],[Coût total Eligible FEDER]])</f>
        <v>96509.28</v>
      </c>
      <c r="I9" s="6">
        <f>Tableau_Lancer_la_requête_à_partir_de_Excel_Files3[[#This Row],[Aide Massif Obtenu]]+Tableau_Lancer_la_requête_à_partir_de_Excel_Files3[[#This Row],[''Autre Public'']]</f>
        <v>67556</v>
      </c>
      <c r="J9" s="7">
        <f>Tableau_Lancer_la_requête_à_partir_de_Excel_Files3[[#This Row],[Aide Publique Obtenue]]/Tableau_Lancer_la_requête_à_partir_de_Excel_Files3[[#This Row],[Coût total]]</f>
        <v>0.69999486059786165</v>
      </c>
      <c r="K9" s="6">
        <f>Tableau_Lancer_la_requête_à_partir_de_Excel_Files3[[#This Row],[Etat]]+Tableau_Lancer_la_requête_à_partir_de_Excel_Files3[[#This Row],[Régions]]+Tableau_Lancer_la_requête_à_partir_de_Excel_Files3[[#This Row],[Départements]]+Tableau_Lancer_la_requête_à_partir_de_Excel_Files3[[#This Row],[''FEDER'']]</f>
        <v>67556</v>
      </c>
      <c r="L9" s="7">
        <f>Tableau_Lancer_la_requête_à_partir_de_Excel_Files3[[#This Row],[Aide Massif Obtenu]]/Tableau_Lancer_la_requête_à_partir_de_Excel_Files3[[#This Row],[Coût total]]</f>
        <v>0.69999486059786165</v>
      </c>
      <c r="M9" s="9">
        <f>Tableau_Lancer_la_requête_à_partir_de_Excel_Files3[[#This Row],[''FNADT'']]+Tableau_Lancer_la_requête_à_partir_de_Excel_Files3[[#This Row],[''Agriculture'']]</f>
        <v>30000</v>
      </c>
      <c r="N9" s="6">
        <v>30000</v>
      </c>
      <c r="O9" s="6"/>
      <c r="P9" s="9">
        <f>Tableau_Lancer_la_requête_à_partir_de_Excel_Files3[[#This Row],[''ALPC'']]+Tableau_Lancer_la_requête_à_partir_de_Excel_Files3[[#This Row],[''AURA'']]+Tableau_Lancer_la_requête_à_partir_de_Excel_Files3[[#This Row],[''BFC'']]+Tableau_Lancer_la_requête_à_partir_de_Excel_Files3[[#This Row],[''LRMP'']]</f>
        <v>0</v>
      </c>
      <c r="Q9" s="6"/>
      <c r="R9" s="6"/>
      <c r="S9" s="6"/>
      <c r="T9" s="6"/>
      <c r="U9"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10000</v>
      </c>
      <c r="V9" s="6"/>
      <c r="W9" s="6"/>
      <c r="X9" s="6"/>
      <c r="Y9" s="6"/>
      <c r="Z9" s="6"/>
      <c r="AA9" s="6"/>
      <c r="AB9" s="6"/>
      <c r="AC9" s="6"/>
      <c r="AD9" s="6"/>
      <c r="AE9" s="6"/>
      <c r="AF9" s="6"/>
      <c r="AG9" s="6"/>
      <c r="AH9" s="6"/>
      <c r="AI9" s="6">
        <v>10000</v>
      </c>
      <c r="AJ9" s="6"/>
      <c r="AK9" s="6"/>
      <c r="AL9" s="6"/>
      <c r="AM9" s="6"/>
      <c r="AN9" s="6"/>
      <c r="AO9" s="6"/>
      <c r="AP9" s="6"/>
      <c r="AQ9" s="6"/>
      <c r="AR9" s="6">
        <v>27556</v>
      </c>
      <c r="AS9" s="6">
        <v>0</v>
      </c>
      <c r="CO9" s="3"/>
      <c r="CP9" s="3"/>
      <c r="CQ9" s="3"/>
      <c r="CR9" s="3"/>
      <c r="CS9" s="3"/>
      <c r="CT9" s="3"/>
      <c r="CU9" s="3"/>
      <c r="CV9" s="3"/>
      <c r="CW9" s="3"/>
      <c r="CX9" s="3"/>
      <c r="CY9" s="3"/>
      <c r="CZ9" s="3"/>
      <c r="DA9" s="3"/>
      <c r="DB9" s="3"/>
      <c r="DC9" s="3"/>
      <c r="DD9" s="3"/>
      <c r="DE9" s="3"/>
      <c r="DF9" s="3"/>
      <c r="DG9" s="3"/>
      <c r="DH9" s="3"/>
      <c r="DI9" s="3"/>
      <c r="DJ9" s="3"/>
    </row>
    <row r="10" spans="1:114" ht="45" x14ac:dyDescent="0.25">
      <c r="A10" s="2" t="s">
        <v>6</v>
      </c>
      <c r="B10" s="8" t="s">
        <v>98</v>
      </c>
      <c r="C10" s="8" t="s">
        <v>96</v>
      </c>
      <c r="D10" s="1" t="s">
        <v>92</v>
      </c>
      <c r="E10" s="1" t="s">
        <v>97</v>
      </c>
      <c r="F10" s="6">
        <v>107000</v>
      </c>
      <c r="G10" s="6">
        <v>107000</v>
      </c>
      <c r="H10" s="6">
        <f>IF(Tableau_Lancer_la_requête_à_partir_de_Excel_Files3[[#This Row],[Coût total Eligible FEDER]]="",Tableau_Lancer_la_requête_à_partir_de_Excel_Files3[[#This Row],[Coût total déposé]],Tableau_Lancer_la_requête_à_partir_de_Excel_Files3[[#This Row],[Coût total Eligible FEDER]])</f>
        <v>107000</v>
      </c>
      <c r="I10" s="6">
        <f>Tableau_Lancer_la_requête_à_partir_de_Excel_Files3[[#This Row],[Aide Massif Obtenu]]+Tableau_Lancer_la_requête_à_partir_de_Excel_Files3[[#This Row],[''Autre Public'']]</f>
        <v>74900</v>
      </c>
      <c r="J10" s="7">
        <f>Tableau_Lancer_la_requête_à_partir_de_Excel_Files3[[#This Row],[Aide Publique Obtenue]]/Tableau_Lancer_la_requête_à_partir_de_Excel_Files3[[#This Row],[Coût total]]</f>
        <v>0.7</v>
      </c>
      <c r="K10" s="6">
        <f>Tableau_Lancer_la_requête_à_partir_de_Excel_Files3[[#This Row],[Etat]]+Tableau_Lancer_la_requête_à_partir_de_Excel_Files3[[#This Row],[Régions]]+Tableau_Lancer_la_requête_à_partir_de_Excel_Files3[[#This Row],[Départements]]+Tableau_Lancer_la_requête_à_partir_de_Excel_Files3[[#This Row],[''FEDER'']]</f>
        <v>74900</v>
      </c>
      <c r="L10" s="7">
        <f>Tableau_Lancer_la_requête_à_partir_de_Excel_Files3[[#This Row],[Aide Massif Obtenu]]/Tableau_Lancer_la_requête_à_partir_de_Excel_Files3[[#This Row],[Coût total]]</f>
        <v>0.7</v>
      </c>
      <c r="M10" s="10">
        <f>Tableau_Lancer_la_requête_à_partir_de_Excel_Files3[[#This Row],[''FNADT'']]+Tableau_Lancer_la_requête_à_partir_de_Excel_Files3[[#This Row],[''Agriculture'']]</f>
        <v>0</v>
      </c>
      <c r="N10" s="6"/>
      <c r="O10" s="6"/>
      <c r="P10" s="9">
        <f>Tableau_Lancer_la_requête_à_partir_de_Excel_Files3[[#This Row],[''ALPC'']]+Tableau_Lancer_la_requête_à_partir_de_Excel_Files3[[#This Row],[''AURA'']]+Tableau_Lancer_la_requête_à_partir_de_Excel_Files3[[#This Row],[''BFC'']]+Tableau_Lancer_la_requête_à_partir_de_Excel_Files3[[#This Row],[''LRMP'']]</f>
        <v>32100</v>
      </c>
      <c r="Q10" s="6"/>
      <c r="R10" s="6"/>
      <c r="S10" s="6">
        <v>32100</v>
      </c>
      <c r="T10" s="6"/>
      <c r="U10"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0" s="6"/>
      <c r="W10" s="6"/>
      <c r="X10" s="6"/>
      <c r="Y10" s="6"/>
      <c r="Z10" s="6"/>
      <c r="AA10" s="6"/>
      <c r="AB10" s="6"/>
      <c r="AC10" s="6"/>
      <c r="AD10" s="6"/>
      <c r="AE10" s="6"/>
      <c r="AF10" s="6"/>
      <c r="AG10" s="6"/>
      <c r="AH10" s="6"/>
      <c r="AI10" s="6"/>
      <c r="AJ10" s="6"/>
      <c r="AK10" s="6"/>
      <c r="AL10" s="6"/>
      <c r="AM10" s="6"/>
      <c r="AN10" s="6"/>
      <c r="AO10" s="6"/>
      <c r="AP10" s="6"/>
      <c r="AQ10" s="6"/>
      <c r="AR10" s="6">
        <v>42800</v>
      </c>
      <c r="AS10" s="6">
        <v>0</v>
      </c>
      <c r="AT10" s="6"/>
      <c r="CO10" s="3"/>
      <c r="CP10" s="3"/>
      <c r="CQ10" s="3"/>
      <c r="CR10" s="3"/>
      <c r="CS10" s="3"/>
      <c r="CT10" s="3"/>
      <c r="CU10" s="3"/>
      <c r="CV10" s="3"/>
      <c r="CW10" s="3"/>
      <c r="CX10" s="3"/>
      <c r="CY10" s="3"/>
      <c r="CZ10" s="3"/>
      <c r="DA10" s="3"/>
      <c r="DB10" s="3"/>
      <c r="DC10" s="3"/>
      <c r="DD10" s="3"/>
      <c r="DE10" s="3"/>
      <c r="DF10" s="3"/>
      <c r="DG10" s="3"/>
      <c r="DH10" s="3"/>
      <c r="DI10" s="3"/>
      <c r="DJ10" s="3"/>
    </row>
    <row r="11" spans="1:114" ht="75" x14ac:dyDescent="0.25">
      <c r="A11" s="2" t="s">
        <v>6</v>
      </c>
      <c r="B11" s="8" t="s">
        <v>93</v>
      </c>
      <c r="C11" s="8" t="s">
        <v>224</v>
      </c>
      <c r="D11" s="1" t="s">
        <v>94</v>
      </c>
      <c r="E11" s="1" t="s">
        <v>95</v>
      </c>
      <c r="F11" s="6">
        <v>102244</v>
      </c>
      <c r="G11" s="6">
        <v>102244</v>
      </c>
      <c r="H11" s="6">
        <f>IF(Tableau_Lancer_la_requête_à_partir_de_Excel_Files3[[#This Row],[Coût total Eligible FEDER]]="",Tableau_Lancer_la_requête_à_partir_de_Excel_Files3[[#This Row],[Coût total déposé]],Tableau_Lancer_la_requête_à_partir_de_Excel_Files3[[#This Row],[Coût total Eligible FEDER]])</f>
        <v>102244</v>
      </c>
      <c r="I11" s="6">
        <f>Tableau_Lancer_la_requête_à_partir_de_Excel_Files3[[#This Row],[Aide Massif Obtenu]]+Tableau_Lancer_la_requête_à_partir_de_Excel_Files3[[#This Row],[''Autre Public'']]</f>
        <v>71570.8</v>
      </c>
      <c r="J11" s="7">
        <f>Tableau_Lancer_la_requête_à_partir_de_Excel_Files3[[#This Row],[Aide Publique Obtenue]]/Tableau_Lancer_la_requête_à_partir_de_Excel_Files3[[#This Row],[Coût total]]</f>
        <v>0.70000000000000007</v>
      </c>
      <c r="K11" s="6">
        <f>Tableau_Lancer_la_requête_à_partir_de_Excel_Files3[[#This Row],[Etat]]+Tableau_Lancer_la_requête_à_partir_de_Excel_Files3[[#This Row],[Régions]]+Tableau_Lancer_la_requête_à_partir_de_Excel_Files3[[#This Row],[Départements]]+Tableau_Lancer_la_requête_à_partir_de_Excel_Files3[[#This Row],[''FEDER'']]</f>
        <v>30673.200000000001</v>
      </c>
      <c r="L11" s="7">
        <f>Tableau_Lancer_la_requête_à_partir_de_Excel_Files3[[#This Row],[Aide Massif Obtenu]]/Tableau_Lancer_la_requête_à_partir_de_Excel_Files3[[#This Row],[Coût total]]</f>
        <v>0.3</v>
      </c>
      <c r="M11" s="9">
        <f>Tableau_Lancer_la_requête_à_partir_de_Excel_Files3[[#This Row],[''FNADT'']]+Tableau_Lancer_la_requête_à_partir_de_Excel_Files3[[#This Row],[''Agriculture'']]</f>
        <v>0</v>
      </c>
      <c r="N11" s="6"/>
      <c r="O11" s="6"/>
      <c r="P11" s="9">
        <f>Tableau_Lancer_la_requête_à_partir_de_Excel_Files3[[#This Row],[''ALPC'']]+Tableau_Lancer_la_requête_à_partir_de_Excel_Files3[[#This Row],[''AURA'']]+Tableau_Lancer_la_requête_à_partir_de_Excel_Files3[[#This Row],[''BFC'']]+Tableau_Lancer_la_requête_à_partir_de_Excel_Files3[[#This Row],[''LRMP'']]</f>
        <v>0</v>
      </c>
      <c r="Q11" s="6"/>
      <c r="R11" s="6"/>
      <c r="S11" s="6"/>
      <c r="T11" s="6"/>
      <c r="U11"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1" s="6"/>
      <c r="W11" s="6"/>
      <c r="X11" s="6"/>
      <c r="Y11" s="6"/>
      <c r="Z11" s="6"/>
      <c r="AA11" s="6"/>
      <c r="AB11" s="6"/>
      <c r="AC11" s="6"/>
      <c r="AD11" s="6"/>
      <c r="AE11" s="6"/>
      <c r="AF11" s="6"/>
      <c r="AG11" s="6"/>
      <c r="AH11" s="6"/>
      <c r="AI11" s="6"/>
      <c r="AJ11" s="6"/>
      <c r="AK11" s="6"/>
      <c r="AL11" s="6"/>
      <c r="AM11" s="6"/>
      <c r="AN11" s="6"/>
      <c r="AO11" s="6"/>
      <c r="AP11" s="6"/>
      <c r="AQ11" s="6"/>
      <c r="AR11" s="6">
        <v>30673.200000000001</v>
      </c>
      <c r="AS11" s="6">
        <v>40897.599999999999</v>
      </c>
      <c r="AT11" s="6"/>
      <c r="CO11" s="3"/>
      <c r="CP11" s="3"/>
      <c r="CQ11" s="3"/>
      <c r="CR11" s="3"/>
      <c r="CS11" s="3"/>
      <c r="CT11" s="3"/>
      <c r="CU11" s="3"/>
      <c r="CV11" s="3"/>
      <c r="CW11" s="3"/>
      <c r="CX11" s="3"/>
      <c r="CY11" s="3"/>
      <c r="CZ11" s="3"/>
      <c r="DA11" s="3"/>
      <c r="DB11" s="3"/>
      <c r="DC11" s="3"/>
      <c r="DD11" s="3"/>
      <c r="DE11" s="3"/>
      <c r="DF11" s="3"/>
      <c r="DG11" s="3"/>
      <c r="DH11" s="3"/>
      <c r="DI11" s="3"/>
      <c r="DJ11" s="3"/>
    </row>
    <row r="12" spans="1:114" ht="30" x14ac:dyDescent="0.25">
      <c r="A12" s="2" t="s">
        <v>6</v>
      </c>
      <c r="B12" s="8" t="s">
        <v>133</v>
      </c>
      <c r="C12" s="8" t="s">
        <v>130</v>
      </c>
      <c r="D12" s="1" t="s">
        <v>131</v>
      </c>
      <c r="E12" s="1" t="s">
        <v>132</v>
      </c>
      <c r="F12" s="6">
        <v>75000</v>
      </c>
      <c r="G12" s="6">
        <v>72060.490000000005</v>
      </c>
      <c r="H12" s="6">
        <f>IF(Tableau_Lancer_la_requête_à_partir_de_Excel_Files3[[#This Row],[Coût total Eligible FEDER]]="",Tableau_Lancer_la_requête_à_partir_de_Excel_Files3[[#This Row],[Coût total déposé]],Tableau_Lancer_la_requête_à_partir_de_Excel_Files3[[#This Row],[Coût total Eligible FEDER]])</f>
        <v>72060.490000000005</v>
      </c>
      <c r="I12" s="6">
        <f>Tableau_Lancer_la_requête_à_partir_de_Excel_Files3[[#This Row],[Aide Massif Obtenu]]+Tableau_Lancer_la_requête_à_partir_de_Excel_Files3[[#This Row],[''Autre Public'']]</f>
        <v>50442</v>
      </c>
      <c r="J12" s="7">
        <f>Tableau_Lancer_la_requête_à_partir_de_Excel_Files3[[#This Row],[Aide Publique Obtenue]]/Tableau_Lancer_la_requête_à_partir_de_Excel_Files3[[#This Row],[Coût total]]</f>
        <v>0.69999524011007974</v>
      </c>
      <c r="K12" s="6">
        <f>Tableau_Lancer_la_requête_à_partir_de_Excel_Files3[[#This Row],[Etat]]+Tableau_Lancer_la_requête_à_partir_de_Excel_Files3[[#This Row],[Régions]]+Tableau_Lancer_la_requête_à_partir_de_Excel_Files3[[#This Row],[Départements]]+Tableau_Lancer_la_requête_à_partir_de_Excel_Files3[[#This Row],[''FEDER'']]</f>
        <v>50442</v>
      </c>
      <c r="L12" s="7">
        <f>Tableau_Lancer_la_requête_à_partir_de_Excel_Files3[[#This Row],[Aide Massif Obtenu]]/Tableau_Lancer_la_requête_à_partir_de_Excel_Files3[[#This Row],[Coût total]]</f>
        <v>0.69999524011007974</v>
      </c>
      <c r="M12" s="9">
        <f>Tableau_Lancer_la_requête_à_partir_de_Excel_Files3[[#This Row],[''FNADT'']]+Tableau_Lancer_la_requête_à_partir_de_Excel_Files3[[#This Row],[''Agriculture'']]</f>
        <v>0</v>
      </c>
      <c r="N12" s="6"/>
      <c r="O12" s="6"/>
      <c r="P12" s="9">
        <f>Tableau_Lancer_la_requête_à_partir_de_Excel_Files3[[#This Row],[''ALPC'']]+Tableau_Lancer_la_requête_à_partir_de_Excel_Files3[[#This Row],[''AURA'']]+Tableau_Lancer_la_requête_à_partir_de_Excel_Files3[[#This Row],[''BFC'']]+Tableau_Lancer_la_requête_à_partir_de_Excel_Files3[[#This Row],[''LRMP'']]</f>
        <v>0</v>
      </c>
      <c r="Q12" s="6"/>
      <c r="R12" s="6"/>
      <c r="S12" s="6"/>
      <c r="T12" s="6"/>
      <c r="U12"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2" s="6"/>
      <c r="W12" s="6"/>
      <c r="X12" s="6"/>
      <c r="Y12" s="6"/>
      <c r="Z12" s="6"/>
      <c r="AA12" s="6"/>
      <c r="AB12" s="6"/>
      <c r="AC12" s="6"/>
      <c r="AD12" s="6"/>
      <c r="AE12" s="6"/>
      <c r="AF12" s="6"/>
      <c r="AG12" s="6"/>
      <c r="AH12" s="6"/>
      <c r="AI12" s="6"/>
      <c r="AJ12" s="6"/>
      <c r="AK12" s="6"/>
      <c r="AL12" s="6"/>
      <c r="AM12" s="6"/>
      <c r="AN12" s="6"/>
      <c r="AO12" s="6"/>
      <c r="AP12" s="6"/>
      <c r="AQ12" s="6"/>
      <c r="AR12" s="6">
        <v>50442</v>
      </c>
      <c r="AS12" s="6">
        <v>0</v>
      </c>
      <c r="AT12" s="6"/>
      <c r="CO12" s="3"/>
      <c r="CP12" s="3"/>
      <c r="CQ12" s="3"/>
      <c r="CR12" s="3"/>
      <c r="CS12" s="3"/>
      <c r="CT12" s="3"/>
      <c r="CU12" s="3"/>
      <c r="CV12" s="3"/>
      <c r="CW12" s="3"/>
      <c r="CX12" s="3"/>
      <c r="CY12" s="3"/>
      <c r="CZ12" s="3"/>
      <c r="DA12" s="3"/>
      <c r="DB12" s="3"/>
      <c r="DC12" s="3"/>
      <c r="DD12" s="3"/>
      <c r="DE12" s="3"/>
      <c r="DF12" s="3"/>
      <c r="DG12" s="3"/>
      <c r="DH12" s="3"/>
      <c r="DI12" s="3"/>
      <c r="DJ12" s="3"/>
    </row>
    <row r="13" spans="1:114" ht="30" x14ac:dyDescent="0.25">
      <c r="A13" s="2" t="s">
        <v>5</v>
      </c>
      <c r="B13" s="8" t="s">
        <v>134</v>
      </c>
      <c r="C13" s="8" t="s">
        <v>134</v>
      </c>
      <c r="D13" s="1" t="s">
        <v>135</v>
      </c>
      <c r="E13" s="1" t="s">
        <v>136</v>
      </c>
      <c r="F13" s="6">
        <v>79696.639999999999</v>
      </c>
      <c r="G13" s="6"/>
      <c r="H13" s="6">
        <f>IF(Tableau_Lancer_la_requête_à_partir_de_Excel_Files3[[#This Row],[Coût total Eligible FEDER]]="",Tableau_Lancer_la_requête_à_partir_de_Excel_Files3[[#This Row],[Coût total déposé]],Tableau_Lancer_la_requête_à_partir_de_Excel_Files3[[#This Row],[Coût total Eligible FEDER]])</f>
        <v>79696.639999999999</v>
      </c>
      <c r="I13" s="6">
        <f>Tableau_Lancer_la_requête_à_partir_de_Excel_Files3[[#This Row],[Aide Massif Obtenu]]+Tableau_Lancer_la_requête_à_partir_de_Excel_Files3[[#This Row],[''Autre Public'']]</f>
        <v>55787</v>
      </c>
      <c r="J13" s="7">
        <f>Tableau_Lancer_la_requête_à_partir_de_Excel_Files3[[#This Row],[Aide Publique Obtenue]]/Tableau_Lancer_la_requête_à_partir_de_Excel_Files3[[#This Row],[Coût total]]</f>
        <v>0.69999186916788458</v>
      </c>
      <c r="K13" s="6">
        <f>Tableau_Lancer_la_requête_à_partir_de_Excel_Files3[[#This Row],[Etat]]+Tableau_Lancer_la_requête_à_partir_de_Excel_Files3[[#This Row],[Régions]]+Tableau_Lancer_la_requête_à_partir_de_Excel_Files3[[#This Row],[Départements]]+Tableau_Lancer_la_requête_à_partir_de_Excel_Files3[[#This Row],[''FEDER'']]</f>
        <v>55787</v>
      </c>
      <c r="L13" s="7">
        <f>Tableau_Lancer_la_requête_à_partir_de_Excel_Files3[[#This Row],[Aide Massif Obtenu]]/Tableau_Lancer_la_requête_à_partir_de_Excel_Files3[[#This Row],[Coût total]]</f>
        <v>0.69999186916788458</v>
      </c>
      <c r="M13" s="9">
        <f>Tableau_Lancer_la_requête_à_partir_de_Excel_Files3[[#This Row],[''FNADT'']]+Tableau_Lancer_la_requête_à_partir_de_Excel_Files3[[#This Row],[''Agriculture'']]</f>
        <v>39787</v>
      </c>
      <c r="N13" s="6">
        <v>39787</v>
      </c>
      <c r="O13" s="6"/>
      <c r="P13" s="9">
        <f>Tableau_Lancer_la_requête_à_partir_de_Excel_Files3[[#This Row],[''ALPC'']]+Tableau_Lancer_la_requête_à_partir_de_Excel_Files3[[#This Row],[''AURA'']]+Tableau_Lancer_la_requête_à_partir_de_Excel_Files3[[#This Row],[''BFC'']]+Tableau_Lancer_la_requête_à_partir_de_Excel_Files3[[#This Row],[''LRMP'']]</f>
        <v>16000</v>
      </c>
      <c r="Q13" s="6"/>
      <c r="R13" s="6">
        <v>16000</v>
      </c>
      <c r="S13" s="6"/>
      <c r="T13" s="6"/>
      <c r="U13"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3" s="6"/>
      <c r="W13" s="6"/>
      <c r="X13" s="6"/>
      <c r="Y13" s="6"/>
      <c r="Z13" s="6"/>
      <c r="AA13" s="6"/>
      <c r="AB13" s="6"/>
      <c r="AC13" s="6"/>
      <c r="AD13" s="6"/>
      <c r="AE13" s="6"/>
      <c r="AF13" s="6"/>
      <c r="AG13" s="6"/>
      <c r="AH13" s="6"/>
      <c r="AI13" s="6"/>
      <c r="AJ13" s="6"/>
      <c r="AK13" s="6"/>
      <c r="AL13" s="6"/>
      <c r="AM13" s="6"/>
      <c r="AN13" s="6"/>
      <c r="AO13" s="6"/>
      <c r="AP13" s="6"/>
      <c r="AQ13" s="6"/>
      <c r="AR13" s="6">
        <v>0</v>
      </c>
      <c r="AS13" s="6">
        <v>0</v>
      </c>
      <c r="AT13" s="6"/>
      <c r="CO13" s="3"/>
      <c r="CP13" s="3"/>
      <c r="CQ13" s="3"/>
      <c r="CR13" s="3"/>
      <c r="CS13" s="3"/>
      <c r="CT13" s="3"/>
      <c r="CU13" s="3"/>
      <c r="CV13" s="3"/>
      <c r="CW13" s="3"/>
      <c r="CX13" s="3"/>
      <c r="CY13" s="3"/>
      <c r="CZ13" s="3"/>
      <c r="DA13" s="3"/>
      <c r="DB13" s="3"/>
      <c r="DC13" s="3"/>
      <c r="DD13" s="3"/>
      <c r="DE13" s="3"/>
      <c r="DF13" s="3"/>
      <c r="DG13" s="3"/>
      <c r="DH13" s="3"/>
      <c r="DI13" s="3"/>
      <c r="DJ13" s="3"/>
    </row>
    <row r="14" spans="1:114" ht="45" x14ac:dyDescent="0.25">
      <c r="A14" s="2" t="s">
        <v>6</v>
      </c>
      <c r="B14" s="8" t="s">
        <v>138</v>
      </c>
      <c r="C14" s="8" t="s">
        <v>225</v>
      </c>
      <c r="D14" s="1" t="s">
        <v>7</v>
      </c>
      <c r="E14" s="1" t="s">
        <v>137</v>
      </c>
      <c r="F14" s="6">
        <v>82880</v>
      </c>
      <c r="G14" s="6">
        <v>82880</v>
      </c>
      <c r="H14" s="6">
        <f>IF(Tableau_Lancer_la_requête_à_partir_de_Excel_Files3[[#This Row],[Coût total Eligible FEDER]]="",Tableau_Lancer_la_requête_à_partir_de_Excel_Files3[[#This Row],[Coût total déposé]],Tableau_Lancer_la_requête_à_partir_de_Excel_Files3[[#This Row],[Coût total Eligible FEDER]])</f>
        <v>82880</v>
      </c>
      <c r="I14" s="6">
        <f>Tableau_Lancer_la_requête_à_partir_de_Excel_Files3[[#This Row],[Aide Massif Obtenu]]+Tableau_Lancer_la_requête_à_partir_de_Excel_Files3[[#This Row],[''Autre Public'']]</f>
        <v>57880</v>
      </c>
      <c r="J14" s="7">
        <f>Tableau_Lancer_la_requête_à_partir_de_Excel_Files3[[#This Row],[Aide Publique Obtenue]]/Tableau_Lancer_la_requête_à_partir_de_Excel_Files3[[#This Row],[Coût total]]</f>
        <v>0.69835907335907332</v>
      </c>
      <c r="K14" s="6">
        <f>Tableau_Lancer_la_requête_à_partir_de_Excel_Files3[[#This Row],[Etat]]+Tableau_Lancer_la_requête_à_partir_de_Excel_Files3[[#This Row],[Régions]]+Tableau_Lancer_la_requête_à_partir_de_Excel_Files3[[#This Row],[Départements]]+Tableau_Lancer_la_requête_à_partir_de_Excel_Files3[[#This Row],[''FEDER'']]</f>
        <v>57880</v>
      </c>
      <c r="L14" s="7">
        <f>Tableau_Lancer_la_requête_à_partir_de_Excel_Files3[[#This Row],[Aide Massif Obtenu]]/Tableau_Lancer_la_requête_à_partir_de_Excel_Files3[[#This Row],[Coût total]]</f>
        <v>0.69835907335907332</v>
      </c>
      <c r="M14" s="9">
        <f>Tableau_Lancer_la_requête_à_partir_de_Excel_Files3[[#This Row],[''FNADT'']]+Tableau_Lancer_la_requête_à_partir_de_Excel_Files3[[#This Row],[''Agriculture'']]</f>
        <v>16576</v>
      </c>
      <c r="N14" s="6">
        <v>16576</v>
      </c>
      <c r="O14" s="6"/>
      <c r="P14" s="9">
        <f>Tableau_Lancer_la_requête_à_partir_de_Excel_Files3[[#This Row],[''ALPC'']]+Tableau_Lancer_la_requête_à_partir_de_Excel_Files3[[#This Row],[''AURA'']]+Tableau_Lancer_la_requête_à_partir_de_Excel_Files3[[#This Row],[''BFC'']]+Tableau_Lancer_la_requête_à_partir_de_Excel_Files3[[#This Row],[''LRMP'']]</f>
        <v>0</v>
      </c>
      <c r="Q14" s="6"/>
      <c r="R14" s="6"/>
      <c r="S14" s="6"/>
      <c r="T14" s="6"/>
      <c r="U14"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4" s="6"/>
      <c r="W14" s="6"/>
      <c r="X14" s="6"/>
      <c r="Y14" s="6"/>
      <c r="Z14" s="6"/>
      <c r="AA14" s="6"/>
      <c r="AB14" s="6"/>
      <c r="AC14" s="6"/>
      <c r="AD14" s="6"/>
      <c r="AE14" s="6"/>
      <c r="AF14" s="6"/>
      <c r="AG14" s="6"/>
      <c r="AH14" s="6"/>
      <c r="AI14" s="6"/>
      <c r="AJ14" s="6"/>
      <c r="AK14" s="6"/>
      <c r="AL14" s="6"/>
      <c r="AM14" s="6"/>
      <c r="AN14" s="6"/>
      <c r="AO14" s="6"/>
      <c r="AP14" s="6"/>
      <c r="AQ14" s="6"/>
      <c r="AR14" s="6">
        <v>41304</v>
      </c>
      <c r="AS14" s="6">
        <v>0</v>
      </c>
      <c r="AT14" s="6"/>
      <c r="CO14" s="3"/>
      <c r="CP14" s="3"/>
      <c r="CQ14" s="3"/>
      <c r="CR14" s="3"/>
      <c r="CS14" s="3"/>
      <c r="CT14" s="3"/>
      <c r="CU14" s="3"/>
      <c r="CV14" s="3"/>
      <c r="CW14" s="3"/>
      <c r="CX14" s="3"/>
      <c r="CY14" s="3"/>
      <c r="CZ14" s="3"/>
      <c r="DA14" s="3"/>
      <c r="DB14" s="3"/>
      <c r="DC14" s="3"/>
      <c r="DD14" s="3"/>
      <c r="DE14" s="3"/>
      <c r="DF14" s="3"/>
      <c r="DG14" s="3"/>
      <c r="DH14" s="3"/>
      <c r="DI14" s="3"/>
      <c r="DJ14" s="3"/>
    </row>
    <row r="15" spans="1:114" ht="45" x14ac:dyDescent="0.25">
      <c r="A15" s="2" t="s">
        <v>6</v>
      </c>
      <c r="B15" s="8" t="s">
        <v>140</v>
      </c>
      <c r="C15" s="8" t="s">
        <v>226</v>
      </c>
      <c r="D15" s="1" t="s">
        <v>139</v>
      </c>
      <c r="E15" s="1" t="s">
        <v>137</v>
      </c>
      <c r="F15" s="6">
        <v>260000</v>
      </c>
      <c r="G15" s="6">
        <v>262696.65000000002</v>
      </c>
      <c r="H15" s="6">
        <f>IF(Tableau_Lancer_la_requête_à_partir_de_Excel_Files3[[#This Row],[Coût total Eligible FEDER]]="",Tableau_Lancer_la_requête_à_partir_de_Excel_Files3[[#This Row],[Coût total déposé]],Tableau_Lancer_la_requête_à_partir_de_Excel_Files3[[#This Row],[Coût total Eligible FEDER]])</f>
        <v>262696.65000000002</v>
      </c>
      <c r="I15" s="6">
        <f>Tableau_Lancer_la_requête_à_partir_de_Excel_Files3[[#This Row],[Aide Massif Obtenu]]+Tableau_Lancer_la_requête_à_partir_de_Excel_Files3[[#This Row],[''Autre Public'']]</f>
        <v>130674</v>
      </c>
      <c r="J15" s="7">
        <f>Tableau_Lancer_la_requête_à_partir_de_Excel_Files3[[#This Row],[Aide Publique Obtenue]]/Tableau_Lancer_la_requête_à_partir_de_Excel_Files3[[#This Row],[Coût total]]</f>
        <v>0.4974330658575204</v>
      </c>
      <c r="K15" s="6">
        <f>Tableau_Lancer_la_requête_à_partir_de_Excel_Files3[[#This Row],[Etat]]+Tableau_Lancer_la_requête_à_partir_de_Excel_Files3[[#This Row],[Régions]]+Tableau_Lancer_la_requête_à_partir_de_Excel_Files3[[#This Row],[Départements]]+Tableau_Lancer_la_requête_à_partir_de_Excel_Files3[[#This Row],[''FEDER'']]</f>
        <v>130674</v>
      </c>
      <c r="L15" s="7">
        <f>Tableau_Lancer_la_requête_à_partir_de_Excel_Files3[[#This Row],[Aide Massif Obtenu]]/Tableau_Lancer_la_requête_à_partir_de_Excel_Files3[[#This Row],[Coût total]]</f>
        <v>0.4974330658575204</v>
      </c>
      <c r="M15" s="9">
        <f>Tableau_Lancer_la_requête_à_partir_de_Excel_Files3[[#This Row],[''FNADT'']]+Tableau_Lancer_la_requête_à_partir_de_Excel_Files3[[#This Row],[''Agriculture'']]</f>
        <v>65000</v>
      </c>
      <c r="N15" s="6">
        <v>65000</v>
      </c>
      <c r="O15" s="6"/>
      <c r="P15" s="9">
        <f>Tableau_Lancer_la_requête_à_partir_de_Excel_Files3[[#This Row],[''ALPC'']]+Tableau_Lancer_la_requête_à_partir_de_Excel_Files3[[#This Row],[''AURA'']]+Tableau_Lancer_la_requête_à_partir_de_Excel_Files3[[#This Row],[''BFC'']]+Tableau_Lancer_la_requête_à_partir_de_Excel_Files3[[#This Row],[''LRMP'']]</f>
        <v>0</v>
      </c>
      <c r="Q15" s="6"/>
      <c r="R15" s="6"/>
      <c r="S15" s="6"/>
      <c r="T15" s="6"/>
      <c r="U15"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5" s="6"/>
      <c r="W15" s="6"/>
      <c r="X15" s="6"/>
      <c r="Y15" s="6"/>
      <c r="Z15" s="6"/>
      <c r="AA15" s="6"/>
      <c r="AB15" s="6"/>
      <c r="AC15" s="6"/>
      <c r="AD15" s="6"/>
      <c r="AE15" s="6"/>
      <c r="AF15" s="6"/>
      <c r="AG15" s="6"/>
      <c r="AH15" s="6"/>
      <c r="AI15" s="6"/>
      <c r="AJ15" s="6"/>
      <c r="AK15" s="6"/>
      <c r="AL15" s="6"/>
      <c r="AM15" s="6"/>
      <c r="AN15" s="6"/>
      <c r="AO15" s="6"/>
      <c r="AP15" s="6"/>
      <c r="AQ15" s="6"/>
      <c r="AR15" s="6">
        <v>65674</v>
      </c>
      <c r="AS15" s="6">
        <v>0</v>
      </c>
      <c r="AT15" s="6"/>
      <c r="CO15" s="3"/>
      <c r="CP15" s="3"/>
      <c r="CQ15" s="3"/>
      <c r="CR15" s="3"/>
      <c r="CS15" s="3"/>
      <c r="CT15" s="3"/>
      <c r="CU15" s="3"/>
      <c r="CV15" s="3"/>
      <c r="CW15" s="3"/>
      <c r="CX15" s="3"/>
      <c r="CY15" s="3"/>
      <c r="CZ15" s="3"/>
      <c r="DA15" s="3"/>
      <c r="DB15" s="3"/>
      <c r="DC15" s="3"/>
      <c r="DD15" s="3"/>
      <c r="DE15" s="3"/>
      <c r="DF15" s="3"/>
      <c r="DG15" s="3"/>
      <c r="DH15" s="3"/>
      <c r="DI15" s="3"/>
      <c r="DJ15" s="3"/>
    </row>
    <row r="16" spans="1:114" ht="30" x14ac:dyDescent="0.25">
      <c r="A16" s="2" t="s">
        <v>6</v>
      </c>
      <c r="B16" s="8" t="s">
        <v>144</v>
      </c>
      <c r="C16" s="8" t="s">
        <v>141</v>
      </c>
      <c r="D16" s="1" t="s">
        <v>142</v>
      </c>
      <c r="E16" s="1" t="s">
        <v>143</v>
      </c>
      <c r="F16" s="6">
        <v>126916.25</v>
      </c>
      <c r="G16" s="6">
        <v>126317</v>
      </c>
      <c r="H16" s="6">
        <f>IF(Tableau_Lancer_la_requête_à_partir_de_Excel_Files3[[#This Row],[Coût total Eligible FEDER]]="",Tableau_Lancer_la_requête_à_partir_de_Excel_Files3[[#This Row],[Coût total déposé]],Tableau_Lancer_la_requête_à_partir_de_Excel_Files3[[#This Row],[Coût total Eligible FEDER]])</f>
        <v>126317</v>
      </c>
      <c r="I16" s="6">
        <f>Tableau_Lancer_la_requête_à_partir_de_Excel_Files3[[#This Row],[Aide Massif Obtenu]]+Tableau_Lancer_la_requête_à_partir_de_Excel_Files3[[#This Row],[''Autre Public'']]</f>
        <v>75790</v>
      </c>
      <c r="J16" s="7">
        <f>Tableau_Lancer_la_requête_à_partir_de_Excel_Files3[[#This Row],[Aide Publique Obtenue]]/Tableau_Lancer_la_requête_à_partir_de_Excel_Files3[[#This Row],[Coût total]]</f>
        <v>0.59999841668184017</v>
      </c>
      <c r="K16" s="6">
        <f>Tableau_Lancer_la_requête_à_partir_de_Excel_Files3[[#This Row],[Etat]]+Tableau_Lancer_la_requête_à_partir_de_Excel_Files3[[#This Row],[Régions]]+Tableau_Lancer_la_requête_à_partir_de_Excel_Files3[[#This Row],[Départements]]+Tableau_Lancer_la_requête_à_partir_de_Excel_Files3[[#This Row],[''FEDER'']]</f>
        <v>75790</v>
      </c>
      <c r="L16" s="7">
        <f>Tableau_Lancer_la_requête_à_partir_de_Excel_Files3[[#This Row],[Aide Massif Obtenu]]/Tableau_Lancer_la_requête_à_partir_de_Excel_Files3[[#This Row],[Coût total]]</f>
        <v>0.59999841668184017</v>
      </c>
      <c r="M16" s="9">
        <f>Tableau_Lancer_la_requête_à_partir_de_Excel_Files3[[#This Row],[''FNADT'']]+Tableau_Lancer_la_requête_à_partir_de_Excel_Files3[[#This Row],[''Agriculture'']]</f>
        <v>0</v>
      </c>
      <c r="N16" s="6"/>
      <c r="O16" s="6"/>
      <c r="P16" s="9">
        <f>Tableau_Lancer_la_requête_à_partir_de_Excel_Files3[[#This Row],[''ALPC'']]+Tableau_Lancer_la_requête_à_partir_de_Excel_Files3[[#This Row],[''AURA'']]+Tableau_Lancer_la_requête_à_partir_de_Excel_Files3[[#This Row],[''BFC'']]+Tableau_Lancer_la_requête_à_partir_de_Excel_Files3[[#This Row],[''LRMP'']]</f>
        <v>25383</v>
      </c>
      <c r="Q16" s="6"/>
      <c r="R16" s="6">
        <v>25383</v>
      </c>
      <c r="S16" s="6"/>
      <c r="T16" s="6"/>
      <c r="U16"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6" s="6"/>
      <c r="W16" s="6"/>
      <c r="X16" s="6"/>
      <c r="Y16" s="6"/>
      <c r="Z16" s="6"/>
      <c r="AA16" s="6"/>
      <c r="AB16" s="6"/>
      <c r="AC16" s="6"/>
      <c r="AD16" s="6"/>
      <c r="AE16" s="6"/>
      <c r="AF16" s="6"/>
      <c r="AG16" s="6"/>
      <c r="AH16" s="6"/>
      <c r="AI16" s="6"/>
      <c r="AJ16" s="6"/>
      <c r="AK16" s="6"/>
      <c r="AL16" s="6"/>
      <c r="AM16" s="6"/>
      <c r="AN16" s="6"/>
      <c r="AO16" s="6"/>
      <c r="AP16" s="6"/>
      <c r="AQ16" s="6"/>
      <c r="AR16" s="6">
        <v>50407</v>
      </c>
      <c r="AS16" s="6">
        <v>0</v>
      </c>
      <c r="AT16" s="6"/>
      <c r="CO16" s="3"/>
      <c r="CP16" s="3"/>
      <c r="CQ16" s="3"/>
      <c r="CR16" s="3"/>
      <c r="CS16" s="3"/>
      <c r="CT16" s="3"/>
      <c r="CU16" s="3"/>
      <c r="CV16" s="3"/>
      <c r="CW16" s="3"/>
      <c r="CX16" s="3"/>
      <c r="CY16" s="3"/>
      <c r="CZ16" s="3"/>
      <c r="DA16" s="3"/>
      <c r="DB16" s="3"/>
      <c r="DC16" s="3"/>
      <c r="DD16" s="3"/>
      <c r="DE16" s="3"/>
      <c r="DF16" s="3"/>
      <c r="DG16" s="3"/>
      <c r="DH16" s="3"/>
      <c r="DI16" s="3"/>
      <c r="DJ16" s="3"/>
    </row>
    <row r="17" spans="1:114" x14ac:dyDescent="0.25">
      <c r="A17" s="2" t="s">
        <v>6</v>
      </c>
      <c r="B17" s="8" t="s">
        <v>148</v>
      </c>
      <c r="C17" s="8" t="s">
        <v>145</v>
      </c>
      <c r="D17" s="1" t="s">
        <v>146</v>
      </c>
      <c r="E17" s="1" t="s">
        <v>147</v>
      </c>
      <c r="F17" s="6">
        <v>378718.44</v>
      </c>
      <c r="G17" s="6">
        <v>379249.95</v>
      </c>
      <c r="H17" s="6">
        <f>IF(Tableau_Lancer_la_requête_à_partir_de_Excel_Files3[[#This Row],[Coût total Eligible FEDER]]="",Tableau_Lancer_la_requête_à_partir_de_Excel_Files3[[#This Row],[Coût total déposé]],Tableau_Lancer_la_requête_à_partir_de_Excel_Files3[[#This Row],[Coût total Eligible FEDER]])</f>
        <v>379249.95</v>
      </c>
      <c r="I17" s="6">
        <f>Tableau_Lancer_la_requête_à_partir_de_Excel_Files3[[#This Row],[Aide Massif Obtenu]]+Tableau_Lancer_la_requête_à_partir_de_Excel_Files3[[#This Row],[''Autre Public'']]</f>
        <v>262390.52</v>
      </c>
      <c r="J17" s="7">
        <f>Tableau_Lancer_la_requête_à_partir_de_Excel_Files3[[#This Row],[Aide Publique Obtenue]]/Tableau_Lancer_la_requête_à_partir_de_Excel_Files3[[#This Row],[Coût total]]</f>
        <v>0.69186698640303057</v>
      </c>
      <c r="K17" s="6">
        <f>Tableau_Lancer_la_requête_à_partir_de_Excel_Files3[[#This Row],[Etat]]+Tableau_Lancer_la_requête_à_partir_de_Excel_Files3[[#This Row],[Régions]]+Tableau_Lancer_la_requête_à_partir_de_Excel_Files3[[#This Row],[Départements]]+Tableau_Lancer_la_requête_à_partir_de_Excel_Files3[[#This Row],[''FEDER'']]</f>
        <v>225485.12</v>
      </c>
      <c r="L17" s="7">
        <f>Tableau_Lancer_la_requête_à_partir_de_Excel_Files3[[#This Row],[Aide Massif Obtenu]]/Tableau_Lancer_la_requête_à_partir_de_Excel_Files3[[#This Row],[Coût total]]</f>
        <v>0.59455543764738794</v>
      </c>
      <c r="M17" s="9">
        <f>Tableau_Lancer_la_requête_à_partir_de_Excel_Files3[[#This Row],[''FNADT'']]+Tableau_Lancer_la_requête_à_partir_de_Excel_Files3[[#This Row],[''Agriculture'']]</f>
        <v>90892</v>
      </c>
      <c r="N17" s="6">
        <v>90892</v>
      </c>
      <c r="O17" s="6"/>
      <c r="P17" s="9">
        <f>Tableau_Lancer_la_requête_à_partir_de_Excel_Files3[[#This Row],[''ALPC'']]+Tableau_Lancer_la_requête_à_partir_de_Excel_Files3[[#This Row],[''AURA'']]+Tableau_Lancer_la_requête_à_partir_de_Excel_Files3[[#This Row],[''BFC'']]+Tableau_Lancer_la_requête_à_partir_de_Excel_Files3[[#This Row],[''LRMP'']]</f>
        <v>34593.120000000003</v>
      </c>
      <c r="Q17" s="6"/>
      <c r="R17" s="6">
        <v>34593.120000000003</v>
      </c>
      <c r="S17" s="6"/>
      <c r="T17" s="6"/>
      <c r="U17"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7" s="6"/>
      <c r="W17" s="6"/>
      <c r="X17" s="6"/>
      <c r="Y17" s="6"/>
      <c r="Z17" s="6"/>
      <c r="AA17" s="6"/>
      <c r="AB17" s="6"/>
      <c r="AC17" s="6"/>
      <c r="AD17" s="6"/>
      <c r="AE17" s="6"/>
      <c r="AF17" s="6"/>
      <c r="AG17" s="6"/>
      <c r="AH17" s="6"/>
      <c r="AI17" s="6"/>
      <c r="AJ17" s="6"/>
      <c r="AK17" s="6"/>
      <c r="AL17" s="6"/>
      <c r="AM17" s="6"/>
      <c r="AN17" s="6"/>
      <c r="AO17" s="6"/>
      <c r="AP17" s="6"/>
      <c r="AQ17" s="6"/>
      <c r="AR17" s="6">
        <v>100000</v>
      </c>
      <c r="AS17" s="6">
        <v>36905.4</v>
      </c>
      <c r="AT17" s="6"/>
      <c r="CO17" s="3"/>
      <c r="CP17" s="3"/>
      <c r="CQ17" s="3"/>
      <c r="CR17" s="3"/>
      <c r="CS17" s="3"/>
      <c r="CT17" s="3"/>
      <c r="CU17" s="3"/>
      <c r="CV17" s="3"/>
      <c r="CW17" s="3"/>
      <c r="CX17" s="3"/>
      <c r="CY17" s="3"/>
      <c r="CZ17" s="3"/>
      <c r="DA17" s="3"/>
      <c r="DB17" s="3"/>
      <c r="DC17" s="3"/>
      <c r="DD17" s="3"/>
      <c r="DE17" s="3"/>
      <c r="DF17" s="3"/>
      <c r="DG17" s="3"/>
      <c r="DH17" s="3"/>
      <c r="DI17" s="3"/>
      <c r="DJ17" s="3"/>
    </row>
    <row r="18" spans="1:114" ht="30" x14ac:dyDescent="0.25">
      <c r="A18" s="2" t="s">
        <v>6</v>
      </c>
      <c r="B18" s="8" t="s">
        <v>108</v>
      </c>
      <c r="C18" s="8" t="s">
        <v>105</v>
      </c>
      <c r="D18" s="1" t="s">
        <v>106</v>
      </c>
      <c r="E18" s="1" t="s">
        <v>107</v>
      </c>
      <c r="F18" s="6">
        <v>142851.66</v>
      </c>
      <c r="G18" s="6">
        <v>173402</v>
      </c>
      <c r="H18" s="6">
        <f>IF(Tableau_Lancer_la_requête_à_partir_de_Excel_Files3[[#This Row],[Coût total Eligible FEDER]]="",Tableau_Lancer_la_requête_à_partir_de_Excel_Files3[[#This Row],[Coût total déposé]],Tableau_Lancer_la_requête_à_partir_de_Excel_Files3[[#This Row],[Coût total Eligible FEDER]])</f>
        <v>173402</v>
      </c>
      <c r="I18" s="6">
        <f>Tableau_Lancer_la_requête_à_partir_de_Excel_Files3[[#This Row],[Aide Massif Obtenu]]+Tableau_Lancer_la_requête_à_partir_de_Excel_Files3[[#This Row],[''Autre Public'']]</f>
        <v>108635</v>
      </c>
      <c r="J18" s="7">
        <f>Tableau_Lancer_la_requête_à_partir_de_Excel_Files3[[#This Row],[Aide Publique Obtenue]]/Tableau_Lancer_la_requête_à_partir_de_Excel_Files3[[#This Row],[Coût total]]</f>
        <v>0.62649219732183015</v>
      </c>
      <c r="K18" s="6">
        <f>Tableau_Lancer_la_requête_à_partir_de_Excel_Files3[[#This Row],[Etat]]+Tableau_Lancer_la_requête_à_partir_de_Excel_Files3[[#This Row],[Régions]]+Tableau_Lancer_la_requête_à_partir_de_Excel_Files3[[#This Row],[Départements]]+Tableau_Lancer_la_requête_à_partir_de_Excel_Files3[[#This Row],[''FEDER'']]</f>
        <v>108635</v>
      </c>
      <c r="L18" s="7">
        <f>Tableau_Lancer_la_requête_à_partir_de_Excel_Files3[[#This Row],[Aide Massif Obtenu]]/Tableau_Lancer_la_requête_à_partir_de_Excel_Files3[[#This Row],[Coût total]]</f>
        <v>0.62649219732183015</v>
      </c>
      <c r="M18" s="9">
        <f>Tableau_Lancer_la_requête_à_partir_de_Excel_Files3[[#This Row],[''FNADT'']]+Tableau_Lancer_la_requête_à_partir_de_Excel_Files3[[#This Row],[''Agriculture'']]</f>
        <v>0</v>
      </c>
      <c r="N18" s="6"/>
      <c r="O18" s="6"/>
      <c r="P18" s="9">
        <f>Tableau_Lancer_la_requête_à_partir_de_Excel_Files3[[#This Row],[''ALPC'']]+Tableau_Lancer_la_requête_à_partir_de_Excel_Files3[[#This Row],[''AURA'']]+Tableau_Lancer_la_requête_à_partir_de_Excel_Files3[[#This Row],[''BFC'']]+Tableau_Lancer_la_requête_à_partir_de_Excel_Files3[[#This Row],[''LRMP'']]</f>
        <v>21934</v>
      </c>
      <c r="Q18" s="6">
        <v>21934</v>
      </c>
      <c r="R18" s="6"/>
      <c r="S18" s="6"/>
      <c r="T18" s="6"/>
      <c r="U18"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8" s="6"/>
      <c r="W18" s="6"/>
      <c r="X18" s="6"/>
      <c r="Y18" s="6"/>
      <c r="Z18" s="6"/>
      <c r="AA18" s="6"/>
      <c r="AB18" s="6"/>
      <c r="AC18" s="6"/>
      <c r="AD18" s="6"/>
      <c r="AE18" s="6"/>
      <c r="AF18" s="6"/>
      <c r="AG18" s="6"/>
      <c r="AH18" s="6"/>
      <c r="AI18" s="6"/>
      <c r="AJ18" s="6"/>
      <c r="AK18" s="6"/>
      <c r="AL18" s="6"/>
      <c r="AM18" s="6"/>
      <c r="AN18" s="6"/>
      <c r="AO18" s="6"/>
      <c r="AP18" s="6"/>
      <c r="AQ18" s="6"/>
      <c r="AR18" s="6">
        <v>86701</v>
      </c>
      <c r="AS18" s="6">
        <v>0</v>
      </c>
      <c r="AT18" s="6"/>
      <c r="CO18" s="3"/>
      <c r="CP18" s="3"/>
      <c r="CQ18" s="3"/>
      <c r="CR18" s="3"/>
      <c r="CS18" s="3"/>
      <c r="CT18" s="3"/>
      <c r="CU18" s="3"/>
      <c r="CV18" s="3"/>
      <c r="CW18" s="3"/>
      <c r="CX18" s="3"/>
      <c r="CY18" s="3"/>
      <c r="CZ18" s="3"/>
      <c r="DA18" s="3"/>
      <c r="DB18" s="3"/>
      <c r="DC18" s="3"/>
      <c r="DD18" s="3"/>
      <c r="DE18" s="3"/>
      <c r="DF18" s="3"/>
      <c r="DG18" s="3"/>
      <c r="DH18" s="3"/>
      <c r="DI18" s="3"/>
      <c r="DJ18" s="3"/>
    </row>
    <row r="19" spans="1:114" ht="30" x14ac:dyDescent="0.25">
      <c r="A19" s="2" t="s">
        <v>6</v>
      </c>
      <c r="B19" s="8" t="s">
        <v>152</v>
      </c>
      <c r="C19" s="8" t="s">
        <v>149</v>
      </c>
      <c r="D19" s="1" t="s">
        <v>150</v>
      </c>
      <c r="E19" s="1" t="s">
        <v>151</v>
      </c>
      <c r="F19" s="6">
        <v>100000</v>
      </c>
      <c r="G19" s="6">
        <v>102795</v>
      </c>
      <c r="H19" s="6">
        <f>IF(Tableau_Lancer_la_requête_à_partir_de_Excel_Files3[[#This Row],[Coût total Eligible FEDER]]="",Tableau_Lancer_la_requête_à_partir_de_Excel_Files3[[#This Row],[Coût total déposé]],Tableau_Lancer_la_requête_à_partir_de_Excel_Files3[[#This Row],[Coût total Eligible FEDER]])</f>
        <v>102795</v>
      </c>
      <c r="I19" s="6">
        <f>Tableau_Lancer_la_requête_à_partir_de_Excel_Files3[[#This Row],[Aide Massif Obtenu]]+Tableau_Lancer_la_requête_à_partir_de_Excel_Files3[[#This Row],[''Autre Public'']]</f>
        <v>61118</v>
      </c>
      <c r="J19" s="7">
        <f>Tableau_Lancer_la_requête_à_partir_de_Excel_Files3[[#This Row],[Aide Publique Obtenue]]/Tableau_Lancer_la_requête_à_partir_de_Excel_Files3[[#This Row],[Coût total]]</f>
        <v>0.59456199231480134</v>
      </c>
      <c r="K19" s="6">
        <f>Tableau_Lancer_la_requête_à_partir_de_Excel_Files3[[#This Row],[Etat]]+Tableau_Lancer_la_requête_à_partir_de_Excel_Files3[[#This Row],[Régions]]+Tableau_Lancer_la_requête_à_partir_de_Excel_Files3[[#This Row],[Départements]]+Tableau_Lancer_la_requête_à_partir_de_Excel_Files3[[#This Row],[''FEDER'']]</f>
        <v>61118</v>
      </c>
      <c r="L19" s="7">
        <f>Tableau_Lancer_la_requête_à_partir_de_Excel_Files3[[#This Row],[Aide Massif Obtenu]]/Tableau_Lancer_la_requête_à_partir_de_Excel_Files3[[#This Row],[Coût total]]</f>
        <v>0.59456199231480134</v>
      </c>
      <c r="M19" s="9">
        <f>Tableau_Lancer_la_requête_à_partir_de_Excel_Files3[[#This Row],[''FNADT'']]+Tableau_Lancer_la_requête_à_partir_de_Excel_Files3[[#This Row],[''Agriculture'']]</f>
        <v>20000</v>
      </c>
      <c r="N19" s="6">
        <v>20000</v>
      </c>
      <c r="O19" s="6"/>
      <c r="P19" s="9">
        <f>Tableau_Lancer_la_requête_à_partir_de_Excel_Files3[[#This Row],[''ALPC'']]+Tableau_Lancer_la_requête_à_partir_de_Excel_Files3[[#This Row],[''AURA'']]+Tableau_Lancer_la_requête_à_partir_de_Excel_Files3[[#This Row],[''BFC'']]+Tableau_Lancer_la_requête_à_partir_de_Excel_Files3[[#This Row],[''LRMP'']]</f>
        <v>0</v>
      </c>
      <c r="Q19" s="6"/>
      <c r="R19" s="6"/>
      <c r="S19" s="6"/>
      <c r="T19" s="6"/>
      <c r="U19"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19" s="6"/>
      <c r="W19" s="6"/>
      <c r="X19" s="6"/>
      <c r="Y19" s="6"/>
      <c r="Z19" s="6"/>
      <c r="AA19" s="6"/>
      <c r="AB19" s="6"/>
      <c r="AC19" s="6"/>
      <c r="AD19" s="6"/>
      <c r="AE19" s="6"/>
      <c r="AF19" s="6"/>
      <c r="AG19" s="6"/>
      <c r="AH19" s="6"/>
      <c r="AI19" s="6"/>
      <c r="AJ19" s="6"/>
      <c r="AK19" s="6"/>
      <c r="AL19" s="6"/>
      <c r="AM19" s="6"/>
      <c r="AN19" s="6"/>
      <c r="AO19" s="6"/>
      <c r="AP19" s="6"/>
      <c r="AQ19" s="6"/>
      <c r="AR19" s="6">
        <v>41118</v>
      </c>
      <c r="AS19" s="6">
        <v>0</v>
      </c>
      <c r="AT19" s="6"/>
      <c r="CO19" s="3"/>
      <c r="CP19" s="3"/>
      <c r="CQ19" s="3"/>
      <c r="CR19" s="3"/>
      <c r="CS19" s="3"/>
      <c r="CT19" s="3"/>
      <c r="CU19" s="3"/>
      <c r="CV19" s="3"/>
      <c r="CW19" s="3"/>
      <c r="CX19" s="3"/>
      <c r="CY19" s="3"/>
      <c r="CZ19" s="3"/>
      <c r="DA19" s="3"/>
      <c r="DB19" s="3"/>
      <c r="DC19" s="3"/>
      <c r="DD19" s="3"/>
      <c r="DE19" s="3"/>
      <c r="DF19" s="3"/>
      <c r="DG19" s="3"/>
      <c r="DH19" s="3"/>
      <c r="DI19" s="3"/>
      <c r="DJ19" s="3"/>
    </row>
    <row r="20" spans="1:114" ht="30" x14ac:dyDescent="0.25">
      <c r="A20" s="2" t="s">
        <v>6</v>
      </c>
      <c r="B20" s="8" t="s">
        <v>91</v>
      </c>
      <c r="C20" s="8" t="s">
        <v>101</v>
      </c>
      <c r="D20" s="1" t="s">
        <v>94</v>
      </c>
      <c r="E20" s="1" t="s">
        <v>99</v>
      </c>
      <c r="F20" s="6">
        <v>151050</v>
      </c>
      <c r="G20" s="6">
        <v>131679</v>
      </c>
      <c r="H20" s="6">
        <f>IF(Tableau_Lancer_la_requête_à_partir_de_Excel_Files3[[#This Row],[Coût total Eligible FEDER]]="",Tableau_Lancer_la_requête_à_partir_de_Excel_Files3[[#This Row],[Coût total déposé]],Tableau_Lancer_la_requête_à_partir_de_Excel_Files3[[#This Row],[Coût total Eligible FEDER]])</f>
        <v>131679</v>
      </c>
      <c r="I20" s="6">
        <f>Tableau_Lancer_la_requête_à_partir_de_Excel_Files3[[#This Row],[Aide Massif Obtenu]]+Tableau_Lancer_la_requête_à_partir_de_Excel_Files3[[#This Row],[''Autre Public'']]</f>
        <v>65839</v>
      </c>
      <c r="J20" s="7">
        <f>Tableau_Lancer_la_requête_à_partir_de_Excel_Files3[[#This Row],[Aide Publique Obtenue]]/Tableau_Lancer_la_requête_à_partir_de_Excel_Files3[[#This Row],[Coût total]]</f>
        <v>0.49999620288732449</v>
      </c>
      <c r="K20" s="6">
        <f>Tableau_Lancer_la_requête_à_partir_de_Excel_Files3[[#This Row],[Etat]]+Tableau_Lancer_la_requête_à_partir_de_Excel_Files3[[#This Row],[Régions]]+Tableau_Lancer_la_requête_à_partir_de_Excel_Files3[[#This Row],[Départements]]+Tableau_Lancer_la_requête_à_partir_de_Excel_Files3[[#This Row],[''FEDER'']]</f>
        <v>65839</v>
      </c>
      <c r="L20" s="7">
        <f>Tableau_Lancer_la_requête_à_partir_de_Excel_Files3[[#This Row],[Aide Massif Obtenu]]/Tableau_Lancer_la_requête_à_partir_de_Excel_Files3[[#This Row],[Coût total]]</f>
        <v>0.49999620288732449</v>
      </c>
      <c r="M20" s="9">
        <f>Tableau_Lancer_la_requête_à_partir_de_Excel_Files3[[#This Row],[''FNADT'']]+Tableau_Lancer_la_requête_à_partir_de_Excel_Files3[[#This Row],[''Agriculture'']]</f>
        <v>6681</v>
      </c>
      <c r="N20" s="6">
        <v>6681</v>
      </c>
      <c r="O20" s="6"/>
      <c r="P20" s="9">
        <f>Tableau_Lancer_la_requête_à_partir_de_Excel_Files3[[#This Row],[''ALPC'']]+Tableau_Lancer_la_requête_à_partir_de_Excel_Files3[[#This Row],[''AURA'']]+Tableau_Lancer_la_requête_à_partir_de_Excel_Files3[[#This Row],[''BFC'']]+Tableau_Lancer_la_requête_à_partir_de_Excel_Files3[[#This Row],[''LRMP'']]</f>
        <v>6620</v>
      </c>
      <c r="Q20" s="6"/>
      <c r="R20" s="6"/>
      <c r="S20" s="6">
        <v>6620</v>
      </c>
      <c r="T20" s="6"/>
      <c r="U20"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0" s="6"/>
      <c r="W20" s="6"/>
      <c r="X20" s="6"/>
      <c r="Y20" s="6"/>
      <c r="Z20" s="6"/>
      <c r="AA20" s="6"/>
      <c r="AB20" s="6"/>
      <c r="AC20" s="6"/>
      <c r="AD20" s="6"/>
      <c r="AE20" s="6"/>
      <c r="AF20" s="6"/>
      <c r="AG20" s="6"/>
      <c r="AH20" s="6"/>
      <c r="AI20" s="6"/>
      <c r="AJ20" s="6"/>
      <c r="AK20" s="6"/>
      <c r="AL20" s="6"/>
      <c r="AM20" s="6"/>
      <c r="AN20" s="6"/>
      <c r="AO20" s="6"/>
      <c r="AP20" s="6"/>
      <c r="AQ20" s="6"/>
      <c r="AR20" s="6">
        <v>52538</v>
      </c>
      <c r="AS20" s="6">
        <v>0</v>
      </c>
      <c r="AT20" s="6"/>
      <c r="CO20" s="3"/>
      <c r="CP20" s="3"/>
      <c r="CQ20" s="3"/>
      <c r="CR20" s="3"/>
      <c r="CS20" s="3"/>
      <c r="CT20" s="3"/>
      <c r="CU20" s="3"/>
      <c r="CV20" s="3"/>
      <c r="CW20" s="3"/>
      <c r="CX20" s="3"/>
      <c r="CY20" s="3"/>
      <c r="CZ20" s="3"/>
      <c r="DA20" s="3"/>
      <c r="DB20" s="3"/>
      <c r="DC20" s="3"/>
      <c r="DD20" s="3"/>
      <c r="DE20" s="3"/>
      <c r="DF20" s="3"/>
      <c r="DG20" s="3"/>
      <c r="DH20" s="3"/>
      <c r="DI20" s="3"/>
      <c r="DJ20" s="3"/>
    </row>
    <row r="21" spans="1:114" ht="30" x14ac:dyDescent="0.25">
      <c r="A21" s="2" t="s">
        <v>5</v>
      </c>
      <c r="B21" s="8" t="s">
        <v>153</v>
      </c>
      <c r="C21" s="8" t="s">
        <v>227</v>
      </c>
      <c r="D21" s="1" t="s">
        <v>154</v>
      </c>
      <c r="E21" s="1" t="s">
        <v>155</v>
      </c>
      <c r="F21" s="6">
        <v>93909.359999999986</v>
      </c>
      <c r="G21" s="6"/>
      <c r="H21" s="6">
        <f>IF(Tableau_Lancer_la_requête_à_partir_de_Excel_Files3[[#This Row],[Coût total Eligible FEDER]]="",Tableau_Lancer_la_requête_à_partir_de_Excel_Files3[[#This Row],[Coût total déposé]],Tableau_Lancer_la_requête_à_partir_de_Excel_Files3[[#This Row],[Coût total Eligible FEDER]])</f>
        <v>93909.359999999986</v>
      </c>
      <c r="I21" s="6">
        <f>Tableau_Lancer_la_requête_à_partir_de_Excel_Files3[[#This Row],[Aide Massif Obtenu]]+Tableau_Lancer_la_requête_à_partir_de_Excel_Files3[[#This Row],[''Autre Public'']]</f>
        <v>20000</v>
      </c>
      <c r="J21" s="7">
        <f>Tableau_Lancer_la_requête_à_partir_de_Excel_Files3[[#This Row],[Aide Publique Obtenue]]/Tableau_Lancer_la_requête_à_partir_de_Excel_Files3[[#This Row],[Coût total]]</f>
        <v>0.21297131617125281</v>
      </c>
      <c r="K21" s="6">
        <f>Tableau_Lancer_la_requête_à_partir_de_Excel_Files3[[#This Row],[Etat]]+Tableau_Lancer_la_requête_à_partir_de_Excel_Files3[[#This Row],[Régions]]+Tableau_Lancer_la_requête_à_partir_de_Excel_Files3[[#This Row],[Départements]]+Tableau_Lancer_la_requête_à_partir_de_Excel_Files3[[#This Row],[''FEDER'']]</f>
        <v>20000</v>
      </c>
      <c r="L21" s="7">
        <f>Tableau_Lancer_la_requête_à_partir_de_Excel_Files3[[#This Row],[Aide Massif Obtenu]]/Tableau_Lancer_la_requête_à_partir_de_Excel_Files3[[#This Row],[Coût total]]</f>
        <v>0.21297131617125281</v>
      </c>
      <c r="M21" s="9">
        <f>Tableau_Lancer_la_requête_à_partir_de_Excel_Files3[[#This Row],[''FNADT'']]+Tableau_Lancer_la_requête_à_partir_de_Excel_Files3[[#This Row],[''Agriculture'']]</f>
        <v>20000</v>
      </c>
      <c r="N21" s="6">
        <v>20000</v>
      </c>
      <c r="O21" s="6"/>
      <c r="P21" s="9">
        <f>Tableau_Lancer_la_requête_à_partir_de_Excel_Files3[[#This Row],[''ALPC'']]+Tableau_Lancer_la_requête_à_partir_de_Excel_Files3[[#This Row],[''AURA'']]+Tableau_Lancer_la_requête_à_partir_de_Excel_Files3[[#This Row],[''BFC'']]+Tableau_Lancer_la_requête_à_partir_de_Excel_Files3[[#This Row],[''LRMP'']]</f>
        <v>0</v>
      </c>
      <c r="Q21" s="6"/>
      <c r="R21" s="6"/>
      <c r="S21" s="6"/>
      <c r="T21" s="6"/>
      <c r="U21"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1" s="6"/>
      <c r="W21" s="6"/>
      <c r="X21" s="6"/>
      <c r="Y21" s="6"/>
      <c r="Z21" s="6"/>
      <c r="AA21" s="6"/>
      <c r="AB21" s="6"/>
      <c r="AC21" s="6"/>
      <c r="AD21" s="6"/>
      <c r="AE21" s="6"/>
      <c r="AF21" s="6"/>
      <c r="AG21" s="6"/>
      <c r="AH21" s="6"/>
      <c r="AI21" s="6"/>
      <c r="AJ21" s="6"/>
      <c r="AK21" s="6"/>
      <c r="AL21" s="6"/>
      <c r="AM21" s="6"/>
      <c r="AN21" s="6"/>
      <c r="AO21" s="6"/>
      <c r="AP21" s="6"/>
      <c r="AQ21" s="6"/>
      <c r="AR21" s="6">
        <v>0</v>
      </c>
      <c r="AS21" s="6">
        <v>0</v>
      </c>
      <c r="AT21" s="6"/>
      <c r="CO21" s="3"/>
      <c r="CP21" s="3"/>
      <c r="CQ21" s="3"/>
      <c r="CR21" s="3"/>
      <c r="CS21" s="3"/>
      <c r="CT21" s="3"/>
      <c r="CU21" s="3"/>
      <c r="CV21" s="3"/>
      <c r="CW21" s="3"/>
      <c r="CX21" s="3"/>
      <c r="CY21" s="3"/>
      <c r="CZ21" s="3"/>
      <c r="DA21" s="3"/>
      <c r="DB21" s="3"/>
      <c r="DC21" s="3"/>
      <c r="DD21" s="3"/>
      <c r="DE21" s="3"/>
      <c r="DF21" s="3"/>
      <c r="DG21" s="3"/>
      <c r="DH21" s="3"/>
      <c r="DI21" s="3"/>
      <c r="DJ21" s="3"/>
    </row>
    <row r="22" spans="1:114" ht="30" x14ac:dyDescent="0.25">
      <c r="A22" s="2" t="s">
        <v>6</v>
      </c>
      <c r="B22" s="8" t="s">
        <v>159</v>
      </c>
      <c r="C22" s="8" t="s">
        <v>156</v>
      </c>
      <c r="D22" s="1" t="s">
        <v>157</v>
      </c>
      <c r="E22" s="1" t="s">
        <v>158</v>
      </c>
      <c r="F22" s="6">
        <v>215469</v>
      </c>
      <c r="G22" s="6">
        <v>61403</v>
      </c>
      <c r="H22" s="6">
        <f>IF(Tableau_Lancer_la_requête_à_partir_de_Excel_Files3[[#This Row],[Coût total Eligible FEDER]]="",Tableau_Lancer_la_requête_à_partir_de_Excel_Files3[[#This Row],[Coût total déposé]],Tableau_Lancer_la_requête_à_partir_de_Excel_Files3[[#This Row],[Coût total Eligible FEDER]])</f>
        <v>61403</v>
      </c>
      <c r="I22" s="6">
        <f>Tableau_Lancer_la_requête_à_partir_de_Excel_Files3[[#This Row],[Aide Massif Obtenu]]+Tableau_Lancer_la_requête_à_partir_de_Excel_Files3[[#This Row],[''Autre Public'']]</f>
        <v>42982</v>
      </c>
      <c r="J22" s="7">
        <f>Tableau_Lancer_la_requête_à_partir_de_Excel_Files3[[#This Row],[Aide Publique Obtenue]]/Tableau_Lancer_la_requête_à_partir_de_Excel_Files3[[#This Row],[Coût total]]</f>
        <v>0.69999837141507748</v>
      </c>
      <c r="K22" s="6">
        <f>Tableau_Lancer_la_requête_à_partir_de_Excel_Files3[[#This Row],[Etat]]+Tableau_Lancer_la_requête_à_partir_de_Excel_Files3[[#This Row],[Régions]]+Tableau_Lancer_la_requête_à_partir_de_Excel_Files3[[#This Row],[Départements]]+Tableau_Lancer_la_requête_à_partir_de_Excel_Files3[[#This Row],[''FEDER'']]</f>
        <v>42982</v>
      </c>
      <c r="L22" s="7">
        <f>Tableau_Lancer_la_requête_à_partir_de_Excel_Files3[[#This Row],[Aide Massif Obtenu]]/Tableau_Lancer_la_requête_à_partir_de_Excel_Files3[[#This Row],[Coût total]]</f>
        <v>0.69999837141507748</v>
      </c>
      <c r="M22" s="9">
        <f>Tableau_Lancer_la_requête_à_partir_de_Excel_Files3[[#This Row],[''FNADT'']]+Tableau_Lancer_la_requête_à_partir_de_Excel_Files3[[#This Row],[''Agriculture'']]</f>
        <v>12281</v>
      </c>
      <c r="N22" s="6">
        <v>12281</v>
      </c>
      <c r="O22" s="6"/>
      <c r="P22" s="9">
        <f>Tableau_Lancer_la_requête_à_partir_de_Excel_Files3[[#This Row],[''ALPC'']]+Tableau_Lancer_la_requête_à_partir_de_Excel_Files3[[#This Row],[''AURA'']]+Tableau_Lancer_la_requête_à_partir_de_Excel_Files3[[#This Row],[''BFC'']]+Tableau_Lancer_la_requête_à_partir_de_Excel_Files3[[#This Row],[''LRMP'']]</f>
        <v>0</v>
      </c>
      <c r="Q22" s="6"/>
      <c r="R22" s="6"/>
      <c r="S22" s="6"/>
      <c r="T22" s="6"/>
      <c r="U22"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2" s="6"/>
      <c r="W22" s="6"/>
      <c r="X22" s="6"/>
      <c r="Y22" s="6"/>
      <c r="Z22" s="6"/>
      <c r="AA22" s="6"/>
      <c r="AB22" s="6"/>
      <c r="AC22" s="6"/>
      <c r="AD22" s="6"/>
      <c r="AE22" s="6"/>
      <c r="AF22" s="6"/>
      <c r="AG22" s="6"/>
      <c r="AH22" s="6"/>
      <c r="AI22" s="6"/>
      <c r="AJ22" s="6"/>
      <c r="AK22" s="6"/>
      <c r="AL22" s="6"/>
      <c r="AM22" s="6"/>
      <c r="AN22" s="6"/>
      <c r="AO22" s="6"/>
      <c r="AP22" s="6"/>
      <c r="AQ22" s="6"/>
      <c r="AR22" s="6">
        <v>30701</v>
      </c>
      <c r="AS22" s="6">
        <v>0</v>
      </c>
      <c r="AT22" s="6"/>
      <c r="CO22" s="3"/>
      <c r="CP22" s="3"/>
      <c r="CQ22" s="3"/>
      <c r="CR22" s="3"/>
      <c r="CS22" s="3"/>
      <c r="CT22" s="3"/>
      <c r="CU22" s="3"/>
      <c r="CV22" s="3"/>
      <c r="CW22" s="3"/>
      <c r="CX22" s="3"/>
      <c r="CY22" s="3"/>
      <c r="CZ22" s="3"/>
      <c r="DA22" s="3"/>
      <c r="DB22" s="3"/>
      <c r="DC22" s="3"/>
      <c r="DD22" s="3"/>
      <c r="DE22" s="3"/>
      <c r="DF22" s="3"/>
      <c r="DG22" s="3"/>
      <c r="DH22" s="3"/>
      <c r="DI22" s="3"/>
      <c r="DJ22" s="3"/>
    </row>
    <row r="23" spans="1:114" ht="45" x14ac:dyDescent="0.25">
      <c r="A23" s="2" t="s">
        <v>6</v>
      </c>
      <c r="B23" s="8" t="s">
        <v>163</v>
      </c>
      <c r="C23" s="8" t="s">
        <v>160</v>
      </c>
      <c r="D23" s="1" t="s">
        <v>161</v>
      </c>
      <c r="E23" s="1" t="s">
        <v>162</v>
      </c>
      <c r="F23" s="6">
        <v>80500</v>
      </c>
      <c r="G23" s="6">
        <v>78066.7</v>
      </c>
      <c r="H23" s="6">
        <f>IF(Tableau_Lancer_la_requête_à_partir_de_Excel_Files3[[#This Row],[Coût total Eligible FEDER]]="",Tableau_Lancer_la_requête_à_partir_de_Excel_Files3[[#This Row],[Coût total déposé]],Tableau_Lancer_la_requête_à_partir_de_Excel_Files3[[#This Row],[Coût total Eligible FEDER]])</f>
        <v>78066.7</v>
      </c>
      <c r="I23" s="6">
        <f>Tableau_Lancer_la_requête_à_partir_de_Excel_Files3[[#This Row],[Aide Massif Obtenu]]+Tableau_Lancer_la_requête_à_partir_de_Excel_Files3[[#This Row],[''Autre Public'']]</f>
        <v>46839</v>
      </c>
      <c r="J23" s="7">
        <f>Tableau_Lancer_la_requête_à_partir_de_Excel_Files3[[#This Row],[Aide Publique Obtenue]]/Tableau_Lancer_la_requête_à_partir_de_Excel_Files3[[#This Row],[Coût total]]</f>
        <v>0.59998693424981464</v>
      </c>
      <c r="K23" s="6">
        <f>Tableau_Lancer_la_requête_à_partir_de_Excel_Files3[[#This Row],[Etat]]+Tableau_Lancer_la_requête_à_partir_de_Excel_Files3[[#This Row],[Régions]]+Tableau_Lancer_la_requête_à_partir_de_Excel_Files3[[#This Row],[Départements]]+Tableau_Lancer_la_requête_à_partir_de_Excel_Files3[[#This Row],[''FEDER'']]</f>
        <v>46839</v>
      </c>
      <c r="L23" s="7">
        <f>Tableau_Lancer_la_requête_à_partir_de_Excel_Files3[[#This Row],[Aide Massif Obtenu]]/Tableau_Lancer_la_requête_à_partir_de_Excel_Files3[[#This Row],[Coût total]]</f>
        <v>0.59998693424981464</v>
      </c>
      <c r="M23" s="9">
        <f>Tableau_Lancer_la_requête_à_partir_de_Excel_Files3[[#This Row],[''FNADT'']]+Tableau_Lancer_la_requête_à_partir_de_Excel_Files3[[#This Row],[''Agriculture'']]</f>
        <v>15613</v>
      </c>
      <c r="N23" s="6">
        <v>15613</v>
      </c>
      <c r="O23" s="6"/>
      <c r="P23" s="9">
        <f>Tableau_Lancer_la_requête_à_partir_de_Excel_Files3[[#This Row],[''ALPC'']]+Tableau_Lancer_la_requête_à_partir_de_Excel_Files3[[#This Row],[''AURA'']]+Tableau_Lancer_la_requête_à_partir_de_Excel_Files3[[#This Row],[''BFC'']]+Tableau_Lancer_la_requête_à_partir_de_Excel_Files3[[#This Row],[''LRMP'']]</f>
        <v>0</v>
      </c>
      <c r="Q23" s="6"/>
      <c r="R23" s="6"/>
      <c r="S23" s="6"/>
      <c r="T23" s="6"/>
      <c r="U23"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3" s="6"/>
      <c r="W23" s="6"/>
      <c r="X23" s="6"/>
      <c r="Y23" s="6"/>
      <c r="Z23" s="6"/>
      <c r="AA23" s="6"/>
      <c r="AB23" s="6"/>
      <c r="AC23" s="6"/>
      <c r="AD23" s="6"/>
      <c r="AE23" s="6"/>
      <c r="AF23" s="6"/>
      <c r="AG23" s="6"/>
      <c r="AH23" s="6"/>
      <c r="AI23" s="6"/>
      <c r="AJ23" s="6"/>
      <c r="AK23" s="6"/>
      <c r="AL23" s="6"/>
      <c r="AM23" s="6"/>
      <c r="AN23" s="6"/>
      <c r="AO23" s="6"/>
      <c r="AP23" s="6"/>
      <c r="AQ23" s="6"/>
      <c r="AR23" s="6">
        <v>31226</v>
      </c>
      <c r="AS23" s="6">
        <v>0</v>
      </c>
      <c r="AT23" s="6"/>
      <c r="CO23" s="3"/>
      <c r="CP23" s="3"/>
      <c r="CQ23" s="3"/>
      <c r="CR23" s="3"/>
      <c r="CS23" s="3"/>
      <c r="CT23" s="3"/>
      <c r="CU23" s="3"/>
      <c r="CV23" s="3"/>
      <c r="CW23" s="3"/>
      <c r="CX23" s="3"/>
      <c r="CY23" s="3"/>
      <c r="CZ23" s="3"/>
      <c r="DA23" s="3"/>
      <c r="DB23" s="3"/>
      <c r="DC23" s="3"/>
      <c r="DD23" s="3"/>
      <c r="DE23" s="3"/>
      <c r="DF23" s="3"/>
      <c r="DG23" s="3"/>
      <c r="DH23" s="3"/>
      <c r="DI23" s="3"/>
      <c r="DJ23" s="3"/>
    </row>
    <row r="24" spans="1:114" ht="45" x14ac:dyDescent="0.25">
      <c r="A24" s="2" t="s">
        <v>6</v>
      </c>
      <c r="B24" s="8" t="s">
        <v>166</v>
      </c>
      <c r="C24" s="8" t="s">
        <v>164</v>
      </c>
      <c r="D24" s="1" t="s">
        <v>165</v>
      </c>
      <c r="E24" s="1" t="s">
        <v>162</v>
      </c>
      <c r="F24" s="6">
        <v>80500</v>
      </c>
      <c r="G24" s="6">
        <v>78198.7</v>
      </c>
      <c r="H24" s="6">
        <f>IF(Tableau_Lancer_la_requête_à_partir_de_Excel_Files3[[#This Row],[Coût total Eligible FEDER]]="",Tableau_Lancer_la_requête_à_partir_de_Excel_Files3[[#This Row],[Coût total déposé]],Tableau_Lancer_la_requête_à_partir_de_Excel_Files3[[#This Row],[Coût total Eligible FEDER]])</f>
        <v>78198.7</v>
      </c>
      <c r="I24" s="6">
        <f>Tableau_Lancer_la_requête_à_partir_de_Excel_Files3[[#This Row],[Aide Massif Obtenu]]+Tableau_Lancer_la_requête_à_partir_de_Excel_Files3[[#This Row],[''Autre Public'']]</f>
        <v>44518</v>
      </c>
      <c r="J24" s="7">
        <f>Tableau_Lancer_la_requête_à_partir_de_Excel_Files3[[#This Row],[Aide Publique Obtenue]]/Tableau_Lancer_la_requête_à_partir_de_Excel_Files3[[#This Row],[Coût total]]</f>
        <v>0.56929335142400073</v>
      </c>
      <c r="K24" s="6">
        <f>Tableau_Lancer_la_requête_à_partir_de_Excel_Files3[[#This Row],[Etat]]+Tableau_Lancer_la_requête_à_partir_de_Excel_Files3[[#This Row],[Régions]]+Tableau_Lancer_la_requête_à_partir_de_Excel_Files3[[#This Row],[Départements]]+Tableau_Lancer_la_requête_à_partir_de_Excel_Files3[[#This Row],[''FEDER'']]</f>
        <v>44518</v>
      </c>
      <c r="L24" s="7">
        <f>Tableau_Lancer_la_requête_à_partir_de_Excel_Files3[[#This Row],[Aide Massif Obtenu]]/Tableau_Lancer_la_requête_à_partir_de_Excel_Files3[[#This Row],[Coût total]]</f>
        <v>0.56929335142400073</v>
      </c>
      <c r="M24" s="9">
        <f>Tableau_Lancer_la_requête_à_partir_de_Excel_Files3[[#This Row],[''FNADT'']]+Tableau_Lancer_la_requête_à_partir_de_Excel_Files3[[#This Row],[''Agriculture'']]</f>
        <v>13239</v>
      </c>
      <c r="N24" s="6">
        <v>13239</v>
      </c>
      <c r="O24" s="6"/>
      <c r="P24" s="9">
        <f>Tableau_Lancer_la_requête_à_partir_de_Excel_Files3[[#This Row],[''ALPC'']]+Tableau_Lancer_la_requête_à_partir_de_Excel_Files3[[#This Row],[''AURA'']]+Tableau_Lancer_la_requête_à_partir_de_Excel_Files3[[#This Row],[''BFC'']]+Tableau_Lancer_la_requête_à_partir_de_Excel_Files3[[#This Row],[''LRMP'']]</f>
        <v>0</v>
      </c>
      <c r="Q24" s="6"/>
      <c r="R24" s="6"/>
      <c r="S24" s="6"/>
      <c r="T24" s="6"/>
      <c r="U24"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4" s="6"/>
      <c r="W24" s="6"/>
      <c r="X24" s="6"/>
      <c r="Y24" s="6"/>
      <c r="Z24" s="6"/>
      <c r="AA24" s="6"/>
      <c r="AB24" s="6"/>
      <c r="AC24" s="6"/>
      <c r="AD24" s="6"/>
      <c r="AE24" s="6"/>
      <c r="AF24" s="6"/>
      <c r="AG24" s="6"/>
      <c r="AH24" s="6"/>
      <c r="AI24" s="6"/>
      <c r="AJ24" s="6"/>
      <c r="AK24" s="6"/>
      <c r="AL24" s="6"/>
      <c r="AM24" s="6"/>
      <c r="AN24" s="6"/>
      <c r="AO24" s="6"/>
      <c r="AP24" s="6"/>
      <c r="AQ24" s="6"/>
      <c r="AR24" s="6">
        <v>31279</v>
      </c>
      <c r="AS24" s="6">
        <v>0</v>
      </c>
      <c r="AT24" s="6"/>
      <c r="CO24" s="3"/>
      <c r="CP24" s="3"/>
      <c r="CQ24" s="3"/>
      <c r="CR24" s="3"/>
      <c r="CS24" s="3"/>
      <c r="CT24" s="3"/>
      <c r="CU24" s="3"/>
      <c r="CV24" s="3"/>
      <c r="CW24" s="3"/>
      <c r="CX24" s="3"/>
      <c r="CY24" s="3"/>
      <c r="CZ24" s="3"/>
      <c r="DA24" s="3"/>
      <c r="DB24" s="3"/>
      <c r="DC24" s="3"/>
      <c r="DD24" s="3"/>
      <c r="DE24" s="3"/>
      <c r="DF24" s="3"/>
      <c r="DG24" s="3"/>
      <c r="DH24" s="3"/>
      <c r="DI24" s="3"/>
      <c r="DJ24" s="3"/>
    </row>
    <row r="25" spans="1:114" ht="30" x14ac:dyDescent="0.25">
      <c r="A25" s="2" t="s">
        <v>6</v>
      </c>
      <c r="B25" s="8" t="s">
        <v>167</v>
      </c>
      <c r="C25" s="8" t="s">
        <v>228</v>
      </c>
      <c r="D25" s="1" t="s">
        <v>168</v>
      </c>
      <c r="E25" s="1" t="s">
        <v>169</v>
      </c>
      <c r="F25" s="6">
        <v>329512.9916666667</v>
      </c>
      <c r="G25" s="6">
        <v>330859.93</v>
      </c>
      <c r="H25" s="6">
        <f>IF(Tableau_Lancer_la_requête_à_partir_de_Excel_Files3[[#This Row],[Coût total Eligible FEDER]]="",Tableau_Lancer_la_requête_à_partir_de_Excel_Files3[[#This Row],[Coût total déposé]],Tableau_Lancer_la_requête_à_partir_de_Excel_Files3[[#This Row],[Coût total Eligible FEDER]])</f>
        <v>330859.93</v>
      </c>
      <c r="I25" s="6">
        <f>Tableau_Lancer_la_requête_à_partir_de_Excel_Files3[[#This Row],[Aide Massif Obtenu]]+Tableau_Lancer_la_requête_à_partir_de_Excel_Files3[[#This Row],[''Autre Public'']]</f>
        <v>198515</v>
      </c>
      <c r="J25" s="7">
        <f>Tableau_Lancer_la_requête_à_partir_de_Excel_Files3[[#This Row],[Aide Publique Obtenue]]/Tableau_Lancer_la_requête_à_partir_de_Excel_Files3[[#This Row],[Coût total]]</f>
        <v>0.59999710451489241</v>
      </c>
      <c r="K25" s="6">
        <f>Tableau_Lancer_la_requête_à_partir_de_Excel_Files3[[#This Row],[Etat]]+Tableau_Lancer_la_requête_à_partir_de_Excel_Files3[[#This Row],[Régions]]+Tableau_Lancer_la_requête_à_partir_de_Excel_Files3[[#This Row],[Départements]]+Tableau_Lancer_la_requête_à_partir_de_Excel_Files3[[#This Row],[''FEDER'']]</f>
        <v>198515</v>
      </c>
      <c r="L25" s="7">
        <f>Tableau_Lancer_la_requête_à_partir_de_Excel_Files3[[#This Row],[Aide Massif Obtenu]]/Tableau_Lancer_la_requête_à_partir_de_Excel_Files3[[#This Row],[Coût total]]</f>
        <v>0.59999710451489241</v>
      </c>
      <c r="M25" s="9">
        <f>Tableau_Lancer_la_requête_à_partir_de_Excel_Files3[[#This Row],[''FNADT'']]+Tableau_Lancer_la_requête_à_partir_de_Excel_Files3[[#This Row],[''Agriculture'']]</f>
        <v>0</v>
      </c>
      <c r="N25" s="6"/>
      <c r="O25" s="6"/>
      <c r="P25" s="9">
        <f>Tableau_Lancer_la_requête_à_partir_de_Excel_Files3[[#This Row],[''ALPC'']]+Tableau_Lancer_la_requête_à_partir_de_Excel_Files3[[#This Row],[''AURA'']]+Tableau_Lancer_la_requête_à_partir_de_Excel_Files3[[#This Row],[''BFC'']]+Tableau_Lancer_la_requête_à_partir_de_Excel_Files3[[#This Row],[''LRMP'']]</f>
        <v>0</v>
      </c>
      <c r="Q25" s="6"/>
      <c r="R25" s="6"/>
      <c r="S25" s="6"/>
      <c r="T25" s="6"/>
      <c r="U25"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5" s="6"/>
      <c r="W25" s="6"/>
      <c r="X25" s="6"/>
      <c r="Y25" s="6"/>
      <c r="Z25" s="6"/>
      <c r="AA25" s="6"/>
      <c r="AB25" s="6"/>
      <c r="AC25" s="6"/>
      <c r="AD25" s="6"/>
      <c r="AE25" s="6"/>
      <c r="AF25" s="6"/>
      <c r="AG25" s="6"/>
      <c r="AH25" s="6"/>
      <c r="AI25" s="6"/>
      <c r="AJ25" s="6"/>
      <c r="AK25" s="6"/>
      <c r="AL25" s="6"/>
      <c r="AM25" s="6"/>
      <c r="AN25" s="6"/>
      <c r="AO25" s="6"/>
      <c r="AP25" s="6"/>
      <c r="AQ25" s="6"/>
      <c r="AR25" s="6">
        <v>198515</v>
      </c>
      <c r="AS25" s="6">
        <v>0</v>
      </c>
      <c r="AT25" s="6"/>
      <c r="CO25" s="3"/>
      <c r="CP25" s="3"/>
      <c r="CQ25" s="3"/>
      <c r="CR25" s="3"/>
      <c r="CS25" s="3"/>
      <c r="CT25" s="3"/>
      <c r="CU25" s="3"/>
      <c r="CV25" s="3"/>
      <c r="CW25" s="3"/>
      <c r="CX25" s="3"/>
      <c r="CY25" s="3"/>
      <c r="CZ25" s="3"/>
      <c r="DA25" s="3"/>
      <c r="DB25" s="3"/>
      <c r="DC25" s="3"/>
      <c r="DD25" s="3"/>
      <c r="DE25" s="3"/>
      <c r="DF25" s="3"/>
      <c r="DG25" s="3"/>
      <c r="DH25" s="3"/>
      <c r="DI25" s="3"/>
      <c r="DJ25" s="3"/>
    </row>
    <row r="26" spans="1:114" ht="30" x14ac:dyDescent="0.25">
      <c r="A26" s="2" t="s">
        <v>6</v>
      </c>
      <c r="B26" s="8" t="s">
        <v>170</v>
      </c>
      <c r="C26" s="8" t="s">
        <v>229</v>
      </c>
      <c r="D26" s="1" t="s">
        <v>10</v>
      </c>
      <c r="E26" s="1" t="s">
        <v>171</v>
      </c>
      <c r="F26" s="6">
        <v>199703.22</v>
      </c>
      <c r="G26" s="6">
        <v>178308.45</v>
      </c>
      <c r="H26" s="6">
        <f>IF(Tableau_Lancer_la_requête_à_partir_de_Excel_Files3[[#This Row],[Coût total Eligible FEDER]]="",Tableau_Lancer_la_requête_à_partir_de_Excel_Files3[[#This Row],[Coût total déposé]],Tableau_Lancer_la_requête_à_partir_de_Excel_Files3[[#This Row],[Coût total Eligible FEDER]])</f>
        <v>178308.45</v>
      </c>
      <c r="I26" s="6">
        <f>Tableau_Lancer_la_requête_à_partir_de_Excel_Files3[[#This Row],[Aide Massif Obtenu]]+Tableau_Lancer_la_requête_à_partir_de_Excel_Files3[[#This Row],[''Autre Public'']]</f>
        <v>124815.69</v>
      </c>
      <c r="J26" s="7">
        <f>Tableau_Lancer_la_requête_à_partir_de_Excel_Files3[[#This Row],[Aide Publique Obtenue]]/Tableau_Lancer_la_requête_à_partir_de_Excel_Files3[[#This Row],[Coût total]]</f>
        <v>0.69999873814168645</v>
      </c>
      <c r="K26" s="6">
        <f>Tableau_Lancer_la_requête_à_partir_de_Excel_Files3[[#This Row],[Etat]]+Tableau_Lancer_la_requête_à_partir_de_Excel_Files3[[#This Row],[Régions]]+Tableau_Lancer_la_requête_à_partir_de_Excel_Files3[[#This Row],[Départements]]+Tableau_Lancer_la_requête_à_partir_de_Excel_Files3[[#This Row],[''FEDER'']]</f>
        <v>124815.69</v>
      </c>
      <c r="L26" s="7">
        <f>Tableau_Lancer_la_requête_à_partir_de_Excel_Files3[[#This Row],[Aide Massif Obtenu]]/Tableau_Lancer_la_requête_à_partir_de_Excel_Files3[[#This Row],[Coût total]]</f>
        <v>0.69999873814168645</v>
      </c>
      <c r="M26" s="9">
        <f>Tableau_Lancer_la_requête_à_partir_de_Excel_Files3[[#This Row],[''FNADT'']]+Tableau_Lancer_la_requête_à_partir_de_Excel_Files3[[#This Row],[''Agriculture'']]</f>
        <v>35661.69</v>
      </c>
      <c r="N26" s="6">
        <v>35661.69</v>
      </c>
      <c r="O26" s="6"/>
      <c r="P26" s="9">
        <f>Tableau_Lancer_la_requête_à_partir_de_Excel_Files3[[#This Row],[''ALPC'']]+Tableau_Lancer_la_requête_à_partir_de_Excel_Files3[[#This Row],[''AURA'']]+Tableau_Lancer_la_requête_à_partir_de_Excel_Files3[[#This Row],[''BFC'']]+Tableau_Lancer_la_requête_à_partir_de_Excel_Files3[[#This Row],[''LRMP'']]</f>
        <v>0</v>
      </c>
      <c r="Q26" s="6"/>
      <c r="R26" s="6"/>
      <c r="S26" s="6"/>
      <c r="T26" s="6"/>
      <c r="U26"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6" s="6"/>
      <c r="W26" s="6"/>
      <c r="X26" s="6"/>
      <c r="Y26" s="6"/>
      <c r="Z26" s="6"/>
      <c r="AA26" s="6"/>
      <c r="AB26" s="6"/>
      <c r="AC26" s="6"/>
      <c r="AD26" s="6"/>
      <c r="AE26" s="6"/>
      <c r="AF26" s="6"/>
      <c r="AG26" s="6"/>
      <c r="AH26" s="6"/>
      <c r="AI26" s="6"/>
      <c r="AJ26" s="6"/>
      <c r="AK26" s="6"/>
      <c r="AL26" s="6"/>
      <c r="AM26" s="6"/>
      <c r="AN26" s="6"/>
      <c r="AO26" s="6"/>
      <c r="AP26" s="6"/>
      <c r="AQ26" s="6"/>
      <c r="AR26" s="6">
        <v>89154</v>
      </c>
      <c r="AS26" s="6">
        <v>0</v>
      </c>
      <c r="AT26" s="6"/>
      <c r="CO26" s="3"/>
      <c r="CP26" s="3"/>
      <c r="CQ26" s="3"/>
      <c r="CR26" s="3"/>
      <c r="CS26" s="3"/>
      <c r="CT26" s="3"/>
      <c r="CU26" s="3"/>
      <c r="CV26" s="3"/>
      <c r="CW26" s="3"/>
      <c r="CX26" s="3"/>
      <c r="CY26" s="3"/>
      <c r="CZ26" s="3"/>
      <c r="DA26" s="3"/>
      <c r="DB26" s="3"/>
      <c r="DC26" s="3"/>
      <c r="DD26" s="3"/>
      <c r="DE26" s="3"/>
      <c r="DF26" s="3"/>
      <c r="DG26" s="3"/>
      <c r="DH26" s="3"/>
      <c r="DI26" s="3"/>
      <c r="DJ26" s="3"/>
    </row>
    <row r="27" spans="1:114" ht="30" x14ac:dyDescent="0.25">
      <c r="A27" s="2" t="s">
        <v>6</v>
      </c>
      <c r="B27" s="8" t="s">
        <v>172</v>
      </c>
      <c r="C27" s="8" t="s">
        <v>229</v>
      </c>
      <c r="D27" s="1" t="s">
        <v>11</v>
      </c>
      <c r="E27" s="1" t="s">
        <v>173</v>
      </c>
      <c r="F27" s="6">
        <v>325860.57928645902</v>
      </c>
      <c r="G27" s="6">
        <v>29951.95</v>
      </c>
      <c r="H27" s="6">
        <f>IF(Tableau_Lancer_la_requête_à_partir_de_Excel_Files3[[#This Row],[Coût total Eligible FEDER]]="",Tableau_Lancer_la_requête_à_partir_de_Excel_Files3[[#This Row],[Coût total déposé]],Tableau_Lancer_la_requête_à_partir_de_Excel_Files3[[#This Row],[Coût total Eligible FEDER]])</f>
        <v>29951.95</v>
      </c>
      <c r="I27" s="6">
        <f>Tableau_Lancer_la_requête_à_partir_de_Excel_Files3[[#This Row],[Aide Massif Obtenu]]+Tableau_Lancer_la_requête_à_partir_de_Excel_Files3[[#This Row],[''Autre Public'']]</f>
        <v>20966.39</v>
      </c>
      <c r="J27" s="7">
        <f>Tableau_Lancer_la_requête_à_partir_de_Excel_Files3[[#This Row],[Aide Publique Obtenue]]/Tableau_Lancer_la_requête_à_partir_de_Excel_Files3[[#This Row],[Coût total]]</f>
        <v>0.70000083467019669</v>
      </c>
      <c r="K27" s="6">
        <f>Tableau_Lancer_la_requête_à_partir_de_Excel_Files3[[#This Row],[Etat]]+Tableau_Lancer_la_requête_à_partir_de_Excel_Files3[[#This Row],[Régions]]+Tableau_Lancer_la_requête_à_partir_de_Excel_Files3[[#This Row],[Départements]]+Tableau_Lancer_la_requête_à_partir_de_Excel_Files3[[#This Row],[''FEDER'']]</f>
        <v>20966.39</v>
      </c>
      <c r="L27" s="7">
        <f>Tableau_Lancer_la_requête_à_partir_de_Excel_Files3[[#This Row],[Aide Massif Obtenu]]/Tableau_Lancer_la_requête_à_partir_de_Excel_Files3[[#This Row],[Coût total]]</f>
        <v>0.70000083467019669</v>
      </c>
      <c r="M27" s="9">
        <f>Tableau_Lancer_la_requête_à_partir_de_Excel_Files3[[#This Row],[''FNADT'']]+Tableau_Lancer_la_requête_à_partir_de_Excel_Files3[[#This Row],[''Agriculture'']]</f>
        <v>5990.39</v>
      </c>
      <c r="N27" s="6">
        <v>5990.39</v>
      </c>
      <c r="O27" s="6"/>
      <c r="P27" s="9">
        <f>Tableau_Lancer_la_requête_à_partir_de_Excel_Files3[[#This Row],[''ALPC'']]+Tableau_Lancer_la_requête_à_partir_de_Excel_Files3[[#This Row],[''AURA'']]+Tableau_Lancer_la_requête_à_partir_de_Excel_Files3[[#This Row],[''BFC'']]+Tableau_Lancer_la_requête_à_partir_de_Excel_Files3[[#This Row],[''LRMP'']]</f>
        <v>0</v>
      </c>
      <c r="Q27" s="6"/>
      <c r="R27" s="6"/>
      <c r="S27" s="6"/>
      <c r="T27" s="6"/>
      <c r="U27"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7" s="6"/>
      <c r="W27" s="6"/>
      <c r="X27" s="6"/>
      <c r="Y27" s="6"/>
      <c r="Z27" s="6"/>
      <c r="AA27" s="6"/>
      <c r="AB27" s="6"/>
      <c r="AC27" s="6"/>
      <c r="AD27" s="6"/>
      <c r="AE27" s="6"/>
      <c r="AF27" s="6"/>
      <c r="AG27" s="6"/>
      <c r="AH27" s="6"/>
      <c r="AI27" s="6"/>
      <c r="AJ27" s="6"/>
      <c r="AK27" s="6"/>
      <c r="AL27" s="6"/>
      <c r="AM27" s="6"/>
      <c r="AN27" s="6"/>
      <c r="AO27" s="6"/>
      <c r="AP27" s="6"/>
      <c r="AQ27" s="6"/>
      <c r="AR27" s="6">
        <v>14976</v>
      </c>
      <c r="AS27" s="6">
        <v>0</v>
      </c>
      <c r="AT27" s="6"/>
      <c r="CO27" s="3"/>
      <c r="CP27" s="3"/>
      <c r="CQ27" s="3"/>
      <c r="CR27" s="3"/>
      <c r="CS27" s="3"/>
      <c r="CT27" s="3"/>
      <c r="CU27" s="3"/>
      <c r="CV27" s="3"/>
      <c r="CW27" s="3"/>
      <c r="CX27" s="3"/>
      <c r="CY27" s="3"/>
      <c r="CZ27" s="3"/>
      <c r="DA27" s="3"/>
      <c r="DB27" s="3"/>
      <c r="DC27" s="3"/>
      <c r="DD27" s="3"/>
      <c r="DE27" s="3"/>
      <c r="DF27" s="3"/>
      <c r="DG27" s="3"/>
      <c r="DH27" s="3"/>
      <c r="DI27" s="3"/>
      <c r="DJ27" s="3"/>
    </row>
    <row r="28" spans="1:114" ht="30" x14ac:dyDescent="0.25">
      <c r="A28" s="2" t="s">
        <v>6</v>
      </c>
      <c r="B28" s="8" t="s">
        <v>174</v>
      </c>
      <c r="C28" s="8" t="s">
        <v>229</v>
      </c>
      <c r="D28" s="1" t="s">
        <v>175</v>
      </c>
      <c r="E28" s="1" t="s">
        <v>173</v>
      </c>
      <c r="F28" s="6">
        <v>136518.49699999997</v>
      </c>
      <c r="G28" s="6">
        <v>143108.35</v>
      </c>
      <c r="H28" s="6">
        <f>IF(Tableau_Lancer_la_requête_à_partir_de_Excel_Files3[[#This Row],[Coût total Eligible FEDER]]="",Tableau_Lancer_la_requête_à_partir_de_Excel_Files3[[#This Row],[Coût total déposé]],Tableau_Lancer_la_requête_à_partir_de_Excel_Files3[[#This Row],[Coût total Eligible FEDER]])</f>
        <v>143108.35</v>
      </c>
      <c r="I28" s="6">
        <f>Tableau_Lancer_la_requête_à_partir_de_Excel_Files3[[#This Row],[Aide Massif Obtenu]]+Tableau_Lancer_la_requête_à_partir_de_Excel_Files3[[#This Row],[''Autre Public'']]</f>
        <v>100175.67</v>
      </c>
      <c r="J28" s="7">
        <f>Tableau_Lancer_la_requête_à_partir_de_Excel_Files3[[#This Row],[Aide Publique Obtenue]]/Tableau_Lancer_la_requête_à_partir_de_Excel_Files3[[#This Row],[Coût total]]</f>
        <v>0.69999877715032</v>
      </c>
      <c r="K28" s="6">
        <f>Tableau_Lancer_la_requête_à_partir_de_Excel_Files3[[#This Row],[Etat]]+Tableau_Lancer_la_requête_à_partir_de_Excel_Files3[[#This Row],[Régions]]+Tableau_Lancer_la_requête_à_partir_de_Excel_Files3[[#This Row],[Départements]]+Tableau_Lancer_la_requête_à_partir_de_Excel_Files3[[#This Row],[''FEDER'']]</f>
        <v>100175.67</v>
      </c>
      <c r="L28" s="7">
        <f>Tableau_Lancer_la_requête_à_partir_de_Excel_Files3[[#This Row],[Aide Massif Obtenu]]/Tableau_Lancer_la_requête_à_partir_de_Excel_Files3[[#This Row],[Coût total]]</f>
        <v>0.69999877715032</v>
      </c>
      <c r="M28" s="9">
        <f>Tableau_Lancer_la_requête_à_partir_de_Excel_Files3[[#This Row],[''FNADT'']]+Tableau_Lancer_la_requête_à_partir_de_Excel_Files3[[#This Row],[''Agriculture'']]</f>
        <v>28621.67</v>
      </c>
      <c r="N28" s="6">
        <v>28621.67</v>
      </c>
      <c r="O28" s="6"/>
      <c r="P28" s="9">
        <f>Tableau_Lancer_la_requête_à_partir_de_Excel_Files3[[#This Row],[''ALPC'']]+Tableau_Lancer_la_requête_à_partir_de_Excel_Files3[[#This Row],[''AURA'']]+Tableau_Lancer_la_requête_à_partir_de_Excel_Files3[[#This Row],[''BFC'']]+Tableau_Lancer_la_requête_à_partir_de_Excel_Files3[[#This Row],[''LRMP'']]</f>
        <v>0</v>
      </c>
      <c r="Q28" s="6"/>
      <c r="R28" s="6"/>
      <c r="S28" s="6"/>
      <c r="T28" s="6"/>
      <c r="U28"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8" s="6"/>
      <c r="W28" s="6"/>
      <c r="X28" s="6"/>
      <c r="Y28" s="6"/>
      <c r="Z28" s="6"/>
      <c r="AA28" s="6"/>
      <c r="AB28" s="6"/>
      <c r="AC28" s="6"/>
      <c r="AD28" s="6"/>
      <c r="AE28" s="6"/>
      <c r="AF28" s="6"/>
      <c r="AG28" s="6"/>
      <c r="AH28" s="6"/>
      <c r="AI28" s="6"/>
      <c r="AJ28" s="6"/>
      <c r="AK28" s="6"/>
      <c r="AL28" s="6"/>
      <c r="AM28" s="6"/>
      <c r="AN28" s="6"/>
      <c r="AO28" s="6"/>
      <c r="AP28" s="6"/>
      <c r="AQ28" s="6"/>
      <c r="AR28" s="6">
        <v>71554</v>
      </c>
      <c r="AS28" s="6">
        <v>0</v>
      </c>
      <c r="AT28" s="6"/>
      <c r="CO28" s="3"/>
      <c r="CP28" s="3"/>
      <c r="CQ28" s="3"/>
      <c r="CR28" s="3"/>
      <c r="CS28" s="3"/>
      <c r="CT28" s="3"/>
      <c r="CU28" s="3"/>
      <c r="CV28" s="3"/>
      <c r="CW28" s="3"/>
      <c r="CX28" s="3"/>
      <c r="CY28" s="3"/>
      <c r="CZ28" s="3"/>
      <c r="DA28" s="3"/>
      <c r="DB28" s="3"/>
      <c r="DC28" s="3"/>
      <c r="DD28" s="3"/>
      <c r="DE28" s="3"/>
      <c r="DF28" s="3"/>
      <c r="DG28" s="3"/>
      <c r="DH28" s="3"/>
      <c r="DI28" s="3"/>
      <c r="DJ28" s="3"/>
    </row>
    <row r="29" spans="1:114" ht="30" x14ac:dyDescent="0.25">
      <c r="A29" s="2" t="s">
        <v>6</v>
      </c>
      <c r="B29" s="8" t="s">
        <v>176</v>
      </c>
      <c r="C29" s="8" t="s">
        <v>229</v>
      </c>
      <c r="D29" s="1" t="s">
        <v>177</v>
      </c>
      <c r="E29" s="1" t="s">
        <v>173</v>
      </c>
      <c r="F29" s="6">
        <v>500093.6</v>
      </c>
      <c r="G29" s="6">
        <v>500093.6</v>
      </c>
      <c r="H29" s="6">
        <f>IF(Tableau_Lancer_la_requête_à_partir_de_Excel_Files3[[#This Row],[Coût total Eligible FEDER]]="",Tableau_Lancer_la_requête_à_partir_de_Excel_Files3[[#This Row],[Coût total déposé]],Tableau_Lancer_la_requête_à_partir_de_Excel_Files3[[#This Row],[Coût total Eligible FEDER]])</f>
        <v>500093.6</v>
      </c>
      <c r="I29" s="6">
        <f>Tableau_Lancer_la_requête_à_partir_de_Excel_Files3[[#This Row],[Aide Massif Obtenu]]+Tableau_Lancer_la_requête_à_partir_de_Excel_Files3[[#This Row],[''Autre Public'']]</f>
        <v>350065.72</v>
      </c>
      <c r="J29" s="7">
        <f>Tableau_Lancer_la_requête_à_partir_de_Excel_Files3[[#This Row],[Aide Publique Obtenue]]/Tableau_Lancer_la_requête_à_partir_de_Excel_Files3[[#This Row],[Coût total]]</f>
        <v>0.70000039992513396</v>
      </c>
      <c r="K29" s="6">
        <f>Tableau_Lancer_la_requête_à_partir_de_Excel_Files3[[#This Row],[Etat]]+Tableau_Lancer_la_requête_à_partir_de_Excel_Files3[[#This Row],[Régions]]+Tableau_Lancer_la_requête_à_partir_de_Excel_Files3[[#This Row],[Départements]]+Tableau_Lancer_la_requête_à_partir_de_Excel_Files3[[#This Row],[''FEDER'']]</f>
        <v>350065.72</v>
      </c>
      <c r="L29" s="7">
        <f>Tableau_Lancer_la_requête_à_partir_de_Excel_Files3[[#This Row],[Aide Massif Obtenu]]/Tableau_Lancer_la_requête_à_partir_de_Excel_Files3[[#This Row],[Coût total]]</f>
        <v>0.70000039992513396</v>
      </c>
      <c r="M29" s="9">
        <f>Tableau_Lancer_la_requête_à_partir_de_Excel_Files3[[#This Row],[''FNADT'']]+Tableau_Lancer_la_requête_à_partir_de_Excel_Files3[[#This Row],[''Agriculture'']]</f>
        <v>100018.72</v>
      </c>
      <c r="N29" s="6">
        <v>100018.72</v>
      </c>
      <c r="O29" s="6"/>
      <c r="P29" s="9">
        <f>Tableau_Lancer_la_requête_à_partir_de_Excel_Files3[[#This Row],[''ALPC'']]+Tableau_Lancer_la_requête_à_partir_de_Excel_Files3[[#This Row],[''AURA'']]+Tableau_Lancer_la_requête_à_partir_de_Excel_Files3[[#This Row],[''BFC'']]+Tableau_Lancer_la_requête_à_partir_de_Excel_Files3[[#This Row],[''LRMP'']]</f>
        <v>0</v>
      </c>
      <c r="Q29" s="6"/>
      <c r="R29" s="6"/>
      <c r="S29" s="6"/>
      <c r="T29" s="6"/>
      <c r="U29"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29" s="6"/>
      <c r="W29" s="6"/>
      <c r="X29" s="6"/>
      <c r="Y29" s="6"/>
      <c r="Z29" s="6"/>
      <c r="AA29" s="6"/>
      <c r="AB29" s="6"/>
      <c r="AC29" s="6"/>
      <c r="AD29" s="6"/>
      <c r="AE29" s="6"/>
      <c r="AF29" s="6"/>
      <c r="AG29" s="6"/>
      <c r="AH29" s="6"/>
      <c r="AI29" s="6"/>
      <c r="AJ29" s="6"/>
      <c r="AK29" s="6"/>
      <c r="AL29" s="6"/>
      <c r="AM29" s="6"/>
      <c r="AN29" s="6"/>
      <c r="AO29" s="6"/>
      <c r="AP29" s="6"/>
      <c r="AQ29" s="6"/>
      <c r="AR29" s="6">
        <v>250047</v>
      </c>
      <c r="AS29" s="6">
        <v>0</v>
      </c>
      <c r="AT29" s="6"/>
      <c r="CO29" s="3"/>
      <c r="CP29" s="3"/>
      <c r="CQ29" s="3"/>
      <c r="CR29" s="3"/>
      <c r="CS29" s="3"/>
      <c r="CT29" s="3"/>
      <c r="CU29" s="3"/>
      <c r="CV29" s="3"/>
      <c r="CW29" s="3"/>
      <c r="CX29" s="3"/>
      <c r="CY29" s="3"/>
      <c r="CZ29" s="3"/>
      <c r="DA29" s="3"/>
      <c r="DB29" s="3"/>
      <c r="DC29" s="3"/>
      <c r="DD29" s="3"/>
      <c r="DE29" s="3"/>
      <c r="DF29" s="3"/>
      <c r="DG29" s="3"/>
      <c r="DH29" s="3"/>
      <c r="DI29" s="3"/>
      <c r="DJ29" s="3"/>
    </row>
    <row r="30" spans="1:114" ht="30" x14ac:dyDescent="0.25">
      <c r="A30" s="2" t="s">
        <v>6</v>
      </c>
      <c r="B30" s="8" t="s">
        <v>178</v>
      </c>
      <c r="C30" s="8" t="s">
        <v>229</v>
      </c>
      <c r="D30" s="1" t="s">
        <v>179</v>
      </c>
      <c r="E30" s="1" t="s">
        <v>173</v>
      </c>
      <c r="F30" s="6">
        <v>192427.82</v>
      </c>
      <c r="G30" s="6">
        <v>172475.92</v>
      </c>
      <c r="H30" s="6">
        <f>IF(Tableau_Lancer_la_requête_à_partir_de_Excel_Files3[[#This Row],[Coût total Eligible FEDER]]="",Tableau_Lancer_la_requête_à_partir_de_Excel_Files3[[#This Row],[Coût total déposé]],Tableau_Lancer_la_requête_à_partir_de_Excel_Files3[[#This Row],[Coût total Eligible FEDER]])</f>
        <v>172475.92</v>
      </c>
      <c r="I30" s="6">
        <f>Tableau_Lancer_la_requête_à_partir_de_Excel_Files3[[#This Row],[Aide Massif Obtenu]]+Tableau_Lancer_la_requête_à_partir_de_Excel_Files3[[#This Row],[''Autre Public'']]</f>
        <v>120733.18</v>
      </c>
      <c r="J30" s="7">
        <f>Tableau_Lancer_la_requête_à_partir_de_Excel_Files3[[#This Row],[Aide Publique Obtenue]]/Tableau_Lancer_la_requête_à_partir_de_Excel_Files3[[#This Row],[Coût total]]</f>
        <v>0.70000020872478885</v>
      </c>
      <c r="K30" s="6">
        <f>Tableau_Lancer_la_requête_à_partir_de_Excel_Files3[[#This Row],[Etat]]+Tableau_Lancer_la_requête_à_partir_de_Excel_Files3[[#This Row],[Régions]]+Tableau_Lancer_la_requête_à_partir_de_Excel_Files3[[#This Row],[Départements]]+Tableau_Lancer_la_requête_à_partir_de_Excel_Files3[[#This Row],[''FEDER'']]</f>
        <v>120733.18</v>
      </c>
      <c r="L30" s="7">
        <f>Tableau_Lancer_la_requête_à_partir_de_Excel_Files3[[#This Row],[Aide Massif Obtenu]]/Tableau_Lancer_la_requête_à_partir_de_Excel_Files3[[#This Row],[Coût total]]</f>
        <v>0.70000020872478885</v>
      </c>
      <c r="M30" s="9">
        <f>Tableau_Lancer_la_requête_à_partir_de_Excel_Files3[[#This Row],[''FNADT'']]+Tableau_Lancer_la_requête_à_partir_de_Excel_Files3[[#This Row],[''Agriculture'']]</f>
        <v>34495.18</v>
      </c>
      <c r="N30" s="6">
        <v>34495.18</v>
      </c>
      <c r="O30" s="6"/>
      <c r="P30" s="9">
        <f>Tableau_Lancer_la_requête_à_partir_de_Excel_Files3[[#This Row],[''ALPC'']]+Tableau_Lancer_la_requête_à_partir_de_Excel_Files3[[#This Row],[''AURA'']]+Tableau_Lancer_la_requête_à_partir_de_Excel_Files3[[#This Row],[''BFC'']]+Tableau_Lancer_la_requête_à_partir_de_Excel_Files3[[#This Row],[''LRMP'']]</f>
        <v>0</v>
      </c>
      <c r="Q30" s="6"/>
      <c r="R30" s="6"/>
      <c r="S30" s="6"/>
      <c r="T30" s="6"/>
      <c r="U30"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0" s="6"/>
      <c r="W30" s="6"/>
      <c r="X30" s="6"/>
      <c r="Y30" s="6"/>
      <c r="Z30" s="6"/>
      <c r="AA30" s="6"/>
      <c r="AB30" s="6"/>
      <c r="AC30" s="6"/>
      <c r="AD30" s="6"/>
      <c r="AE30" s="6"/>
      <c r="AF30" s="6"/>
      <c r="AG30" s="6"/>
      <c r="AH30" s="6"/>
      <c r="AI30" s="6"/>
      <c r="AJ30" s="6"/>
      <c r="AK30" s="6"/>
      <c r="AL30" s="6"/>
      <c r="AM30" s="6"/>
      <c r="AN30" s="6"/>
      <c r="AO30" s="6"/>
      <c r="AP30" s="6"/>
      <c r="AQ30" s="6"/>
      <c r="AR30" s="6">
        <v>86238</v>
      </c>
      <c r="AS30" s="6">
        <v>0</v>
      </c>
      <c r="AT30" s="6"/>
      <c r="CO30" s="3"/>
      <c r="CP30" s="3"/>
      <c r="CQ30" s="3"/>
      <c r="CR30" s="3"/>
      <c r="CS30" s="3"/>
      <c r="CT30" s="3"/>
      <c r="CU30" s="3"/>
      <c r="CV30" s="3"/>
      <c r="CW30" s="3"/>
      <c r="CX30" s="3"/>
      <c r="CY30" s="3"/>
      <c r="CZ30" s="3"/>
      <c r="DA30" s="3"/>
      <c r="DB30" s="3"/>
      <c r="DC30" s="3"/>
      <c r="DD30" s="3"/>
      <c r="DE30" s="3"/>
      <c r="DF30" s="3"/>
      <c r="DG30" s="3"/>
      <c r="DH30" s="3"/>
      <c r="DI30" s="3"/>
      <c r="DJ30" s="3"/>
    </row>
    <row r="31" spans="1:114" ht="30" x14ac:dyDescent="0.25">
      <c r="A31" s="2" t="s">
        <v>6</v>
      </c>
      <c r="B31" s="8" t="s">
        <v>180</v>
      </c>
      <c r="C31" s="8" t="s">
        <v>229</v>
      </c>
      <c r="D31" s="1" t="s">
        <v>181</v>
      </c>
      <c r="E31" s="1" t="s">
        <v>173</v>
      </c>
      <c r="F31" s="6">
        <v>186336.74</v>
      </c>
      <c r="G31" s="6">
        <v>183186.38</v>
      </c>
      <c r="H31" s="6">
        <f>IF(Tableau_Lancer_la_requête_à_partir_de_Excel_Files3[[#This Row],[Coût total Eligible FEDER]]="",Tableau_Lancer_la_requête_à_partir_de_Excel_Files3[[#This Row],[Coût total déposé]],Tableau_Lancer_la_requête_à_partir_de_Excel_Files3[[#This Row],[Coût total Eligible FEDER]])</f>
        <v>183186.38</v>
      </c>
      <c r="I31" s="6">
        <f>Tableau_Lancer_la_requête_à_partir_de_Excel_Files3[[#This Row],[Aide Massif Obtenu]]+Tableau_Lancer_la_requête_à_partir_de_Excel_Files3[[#This Row],[''Autre Public'']]</f>
        <v>128230.28</v>
      </c>
      <c r="J31" s="7">
        <f>Tableau_Lancer_la_requête_à_partir_de_Excel_Files3[[#This Row],[Aide Publique Obtenue]]/Tableau_Lancer_la_requête_à_partir_de_Excel_Files3[[#This Row],[Coût total]]</f>
        <v>0.69999898464067034</v>
      </c>
      <c r="K31" s="6">
        <f>Tableau_Lancer_la_requête_à_partir_de_Excel_Files3[[#This Row],[Etat]]+Tableau_Lancer_la_requête_à_partir_de_Excel_Files3[[#This Row],[Régions]]+Tableau_Lancer_la_requête_à_partir_de_Excel_Files3[[#This Row],[Départements]]+Tableau_Lancer_la_requête_à_partir_de_Excel_Files3[[#This Row],[''FEDER'']]</f>
        <v>128230.28</v>
      </c>
      <c r="L31" s="7">
        <f>Tableau_Lancer_la_requête_à_partir_de_Excel_Files3[[#This Row],[Aide Massif Obtenu]]/Tableau_Lancer_la_requête_à_partir_de_Excel_Files3[[#This Row],[Coût total]]</f>
        <v>0.69999898464067034</v>
      </c>
      <c r="M31" s="9">
        <f>Tableau_Lancer_la_requête_à_partir_de_Excel_Files3[[#This Row],[''FNADT'']]+Tableau_Lancer_la_requête_à_partir_de_Excel_Files3[[#This Row],[''Agriculture'']]</f>
        <v>36637.279999999999</v>
      </c>
      <c r="N31" s="6">
        <v>36637.279999999999</v>
      </c>
      <c r="O31" s="6"/>
      <c r="P31" s="9">
        <f>Tableau_Lancer_la_requête_à_partir_de_Excel_Files3[[#This Row],[''ALPC'']]+Tableau_Lancer_la_requête_à_partir_de_Excel_Files3[[#This Row],[''AURA'']]+Tableau_Lancer_la_requête_à_partir_de_Excel_Files3[[#This Row],[''BFC'']]+Tableau_Lancer_la_requête_à_partir_de_Excel_Files3[[#This Row],[''LRMP'']]</f>
        <v>0</v>
      </c>
      <c r="Q31" s="6"/>
      <c r="R31" s="6"/>
      <c r="S31" s="6"/>
      <c r="T31" s="6"/>
      <c r="U31"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1" s="6"/>
      <c r="W31" s="6"/>
      <c r="X31" s="6"/>
      <c r="Y31" s="6"/>
      <c r="Z31" s="6"/>
      <c r="AA31" s="6"/>
      <c r="AB31" s="6"/>
      <c r="AC31" s="6"/>
      <c r="AD31" s="6"/>
      <c r="AE31" s="6"/>
      <c r="AF31" s="6"/>
      <c r="AG31" s="6"/>
      <c r="AH31" s="6"/>
      <c r="AI31" s="6"/>
      <c r="AJ31" s="6"/>
      <c r="AK31" s="6"/>
      <c r="AL31" s="6"/>
      <c r="AM31" s="6"/>
      <c r="AN31" s="6"/>
      <c r="AO31" s="6"/>
      <c r="AP31" s="6"/>
      <c r="AQ31" s="6"/>
      <c r="AR31" s="6">
        <v>91593</v>
      </c>
      <c r="AS31" s="6">
        <v>0</v>
      </c>
      <c r="AT31" s="6"/>
      <c r="CO31" s="3"/>
      <c r="CP31" s="3"/>
      <c r="CQ31" s="3"/>
      <c r="CR31" s="3"/>
      <c r="CS31" s="3"/>
      <c r="CT31" s="3"/>
      <c r="CU31" s="3"/>
      <c r="CV31" s="3"/>
      <c r="CW31" s="3"/>
      <c r="CX31" s="3"/>
      <c r="CY31" s="3"/>
      <c r="CZ31" s="3"/>
      <c r="DA31" s="3"/>
      <c r="DB31" s="3"/>
      <c r="DC31" s="3"/>
      <c r="DD31" s="3"/>
      <c r="DE31" s="3"/>
      <c r="DF31" s="3"/>
      <c r="DG31" s="3"/>
      <c r="DH31" s="3"/>
      <c r="DI31" s="3"/>
      <c r="DJ31" s="3"/>
    </row>
    <row r="32" spans="1:114" ht="30" x14ac:dyDescent="0.25">
      <c r="A32" s="2" t="s">
        <v>6</v>
      </c>
      <c r="B32" s="8" t="s">
        <v>182</v>
      </c>
      <c r="C32" s="8" t="s">
        <v>229</v>
      </c>
      <c r="D32" s="1" t="s">
        <v>12</v>
      </c>
      <c r="E32" s="1" t="s">
        <v>173</v>
      </c>
      <c r="F32" s="6">
        <v>246000</v>
      </c>
      <c r="G32" s="6">
        <v>218250.06</v>
      </c>
      <c r="H32" s="6">
        <f>IF(Tableau_Lancer_la_requête_à_partir_de_Excel_Files3[[#This Row],[Coût total Eligible FEDER]]="",Tableau_Lancer_la_requête_à_partir_de_Excel_Files3[[#This Row],[Coût total déposé]],Tableau_Lancer_la_requête_à_partir_de_Excel_Files3[[#This Row],[Coût total Eligible FEDER]])</f>
        <v>218250.06</v>
      </c>
      <c r="I32" s="6">
        <f>Tableau_Lancer_la_requête_à_partir_de_Excel_Files3[[#This Row],[Aide Massif Obtenu]]+Tableau_Lancer_la_requête_à_partir_de_Excel_Files3[[#This Row],[''Autre Public'']]</f>
        <v>152775.01</v>
      </c>
      <c r="J32" s="7">
        <f>Tableau_Lancer_la_requête_à_partir_de_Excel_Files3[[#This Row],[Aide Publique Obtenue]]/Tableau_Lancer_la_requête_à_partir_de_Excel_Files3[[#This Row],[Coût total]]</f>
        <v>0.69999985337919268</v>
      </c>
      <c r="K32" s="6">
        <f>Tableau_Lancer_la_requête_à_partir_de_Excel_Files3[[#This Row],[Etat]]+Tableau_Lancer_la_requête_à_partir_de_Excel_Files3[[#This Row],[Régions]]+Tableau_Lancer_la_requête_à_partir_de_Excel_Files3[[#This Row],[Départements]]+Tableau_Lancer_la_requête_à_partir_de_Excel_Files3[[#This Row],[''FEDER'']]</f>
        <v>152775.01</v>
      </c>
      <c r="L32" s="7">
        <f>Tableau_Lancer_la_requête_à_partir_de_Excel_Files3[[#This Row],[Aide Massif Obtenu]]/Tableau_Lancer_la_requête_à_partir_de_Excel_Files3[[#This Row],[Coût total]]</f>
        <v>0.69999985337919268</v>
      </c>
      <c r="M32" s="9">
        <f>Tableau_Lancer_la_requête_à_partir_de_Excel_Files3[[#This Row],[''FNADT'']]+Tableau_Lancer_la_requête_à_partir_de_Excel_Files3[[#This Row],[''Agriculture'']]</f>
        <v>43650.01</v>
      </c>
      <c r="N32" s="6">
        <v>43650.01</v>
      </c>
      <c r="O32" s="6"/>
      <c r="P32" s="9">
        <f>Tableau_Lancer_la_requête_à_partir_de_Excel_Files3[[#This Row],[''ALPC'']]+Tableau_Lancer_la_requête_à_partir_de_Excel_Files3[[#This Row],[''AURA'']]+Tableau_Lancer_la_requête_à_partir_de_Excel_Files3[[#This Row],[''BFC'']]+Tableau_Lancer_la_requête_à_partir_de_Excel_Files3[[#This Row],[''LRMP'']]</f>
        <v>0</v>
      </c>
      <c r="Q32" s="6"/>
      <c r="R32" s="6"/>
      <c r="S32" s="6"/>
      <c r="T32" s="6"/>
      <c r="U32"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2" s="6"/>
      <c r="W32" s="6"/>
      <c r="X32" s="6"/>
      <c r="Y32" s="6"/>
      <c r="Z32" s="6"/>
      <c r="AA32" s="6"/>
      <c r="AB32" s="6"/>
      <c r="AC32" s="6"/>
      <c r="AD32" s="6"/>
      <c r="AE32" s="6"/>
      <c r="AF32" s="6"/>
      <c r="AG32" s="6"/>
      <c r="AH32" s="6"/>
      <c r="AI32" s="6"/>
      <c r="AJ32" s="6"/>
      <c r="AK32" s="6"/>
      <c r="AL32" s="6"/>
      <c r="AM32" s="6"/>
      <c r="AN32" s="6"/>
      <c r="AO32" s="6"/>
      <c r="AP32" s="6"/>
      <c r="AQ32" s="6"/>
      <c r="AR32" s="6">
        <v>109125</v>
      </c>
      <c r="AS32" s="6">
        <v>0</v>
      </c>
      <c r="AT32" s="6"/>
      <c r="CO32" s="3"/>
      <c r="CP32" s="3"/>
      <c r="CQ32" s="3"/>
      <c r="CR32" s="3"/>
      <c r="CS32" s="3"/>
      <c r="CT32" s="3"/>
      <c r="CU32" s="3"/>
      <c r="CV32" s="3"/>
      <c r="CW32" s="3"/>
      <c r="CX32" s="3"/>
      <c r="CY32" s="3"/>
      <c r="CZ32" s="3"/>
      <c r="DA32" s="3"/>
      <c r="DB32" s="3"/>
      <c r="DC32" s="3"/>
      <c r="DD32" s="3"/>
      <c r="DE32" s="3"/>
      <c r="DF32" s="3"/>
      <c r="DG32" s="3"/>
      <c r="DH32" s="3"/>
      <c r="DI32" s="3"/>
      <c r="DJ32" s="3"/>
    </row>
    <row r="33" spans="1:114" ht="30" x14ac:dyDescent="0.25">
      <c r="A33" s="2" t="s">
        <v>6</v>
      </c>
      <c r="B33" s="8" t="s">
        <v>183</v>
      </c>
      <c r="C33" s="8" t="s">
        <v>230</v>
      </c>
      <c r="D33" s="1" t="s">
        <v>184</v>
      </c>
      <c r="E33" s="1" t="s">
        <v>185</v>
      </c>
      <c r="F33" s="6">
        <v>260439.78644</v>
      </c>
      <c r="G33" s="6">
        <v>258758.82</v>
      </c>
      <c r="H33" s="6">
        <f>IF(Tableau_Lancer_la_requête_à_partir_de_Excel_Files3[[#This Row],[Coût total Eligible FEDER]]="",Tableau_Lancer_la_requête_à_partir_de_Excel_Files3[[#This Row],[Coût total déposé]],Tableau_Lancer_la_requête_à_partir_de_Excel_Files3[[#This Row],[Coût total Eligible FEDER]])</f>
        <v>258758.82</v>
      </c>
      <c r="I33" s="6">
        <f>Tableau_Lancer_la_requête_à_partir_de_Excel_Files3[[#This Row],[Aide Massif Obtenu]]+Tableau_Lancer_la_requête_à_partir_de_Excel_Files3[[#This Row],[''Autre Public'']]</f>
        <v>179494.8088458167</v>
      </c>
      <c r="J33" s="7">
        <f>Tableau_Lancer_la_requête_à_partir_de_Excel_Files3[[#This Row],[Aide Publique Obtenue]]/Tableau_Lancer_la_requête_à_partir_de_Excel_Files3[[#This Row],[Coût total]]</f>
        <v>0.69367609902463112</v>
      </c>
      <c r="K33" s="6">
        <f>Tableau_Lancer_la_requête_à_partir_de_Excel_Files3[[#This Row],[Etat]]+Tableau_Lancer_la_requête_à_partir_de_Excel_Files3[[#This Row],[Régions]]+Tableau_Lancer_la_requête_à_partir_de_Excel_Files3[[#This Row],[Départements]]+Tableau_Lancer_la_requête_à_partir_de_Excel_Files3[[#This Row],[''FEDER'']]</f>
        <v>179494.8088458167</v>
      </c>
      <c r="L33" s="7">
        <f>Tableau_Lancer_la_requête_à_partir_de_Excel_Files3[[#This Row],[Aide Massif Obtenu]]/Tableau_Lancer_la_requête_à_partir_de_Excel_Files3[[#This Row],[Coût total]]</f>
        <v>0.69367609902463112</v>
      </c>
      <c r="M33" s="9">
        <f>Tableau_Lancer_la_requête_à_partir_de_Excel_Files3[[#This Row],[''FNADT'']]+Tableau_Lancer_la_requête_à_partir_de_Excel_Files3[[#This Row],[''Agriculture'']]</f>
        <v>25757.67</v>
      </c>
      <c r="N33" s="6">
        <v>25757.67</v>
      </c>
      <c r="O33" s="6"/>
      <c r="P33" s="9">
        <f>Tableau_Lancer_la_requête_à_partir_de_Excel_Files3[[#This Row],[''ALPC'']]+Tableau_Lancer_la_requête_à_partir_de_Excel_Files3[[#This Row],[''AURA'']]+Tableau_Lancer_la_requête_à_partir_de_Excel_Files3[[#This Row],[''BFC'']]+Tableau_Lancer_la_requête_à_partir_de_Excel_Files3[[#This Row],[''LRMP'']]</f>
        <v>22571.09</v>
      </c>
      <c r="Q33" s="6"/>
      <c r="R33" s="6">
        <v>9655</v>
      </c>
      <c r="S33" s="6"/>
      <c r="T33" s="6">
        <v>12916.09</v>
      </c>
      <c r="U33"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28307.048845816713</v>
      </c>
      <c r="V33" s="6"/>
      <c r="W33" s="6"/>
      <c r="X33" s="6"/>
      <c r="Y33" s="6"/>
      <c r="Z33" s="6"/>
      <c r="AA33" s="6"/>
      <c r="AB33" s="6"/>
      <c r="AC33" s="6"/>
      <c r="AD33" s="6">
        <v>8941.9108349914513</v>
      </c>
      <c r="AE33" s="6"/>
      <c r="AF33" s="6"/>
      <c r="AG33" s="6">
        <v>10920</v>
      </c>
      <c r="AH33" s="6"/>
      <c r="AI33" s="6">
        <v>8445.1380108252597</v>
      </c>
      <c r="AJ33" s="6"/>
      <c r="AK33" s="6"/>
      <c r="AL33" s="6"/>
      <c r="AM33" s="6"/>
      <c r="AN33" s="6"/>
      <c r="AO33" s="6"/>
      <c r="AP33" s="6"/>
      <c r="AQ33" s="6"/>
      <c r="AR33" s="6">
        <v>102859</v>
      </c>
      <c r="AS33" s="6">
        <v>0</v>
      </c>
      <c r="AT33" s="6"/>
      <c r="CO33" s="3"/>
      <c r="CP33" s="3"/>
      <c r="CQ33" s="3"/>
      <c r="CR33" s="3"/>
      <c r="CS33" s="3"/>
      <c r="CT33" s="3"/>
      <c r="CU33" s="3"/>
      <c r="CV33" s="3"/>
      <c r="CW33" s="3"/>
      <c r="CX33" s="3"/>
      <c r="CY33" s="3"/>
      <c r="CZ33" s="3"/>
      <c r="DA33" s="3"/>
      <c r="DB33" s="3"/>
      <c r="DC33" s="3"/>
      <c r="DD33" s="3"/>
      <c r="DE33" s="3"/>
      <c r="DF33" s="3"/>
      <c r="DG33" s="3"/>
      <c r="DH33" s="3"/>
      <c r="DI33" s="3"/>
      <c r="DJ33" s="3"/>
    </row>
    <row r="34" spans="1:114" ht="30" x14ac:dyDescent="0.25">
      <c r="A34" s="2" t="s">
        <v>5</v>
      </c>
      <c r="B34" s="8" t="s">
        <v>186</v>
      </c>
      <c r="C34" s="8" t="s">
        <v>231</v>
      </c>
      <c r="D34" s="1" t="s">
        <v>187</v>
      </c>
      <c r="E34" s="1" t="s">
        <v>188</v>
      </c>
      <c r="F34" s="6">
        <v>96552.84</v>
      </c>
      <c r="G34" s="6"/>
      <c r="H34" s="6">
        <f>IF(Tableau_Lancer_la_requête_à_partir_de_Excel_Files3[[#This Row],[Coût total Eligible FEDER]]="",Tableau_Lancer_la_requête_à_partir_de_Excel_Files3[[#This Row],[Coût total déposé]],Tableau_Lancer_la_requête_à_partir_de_Excel_Files3[[#This Row],[Coût total Eligible FEDER]])</f>
        <v>96552.84</v>
      </c>
      <c r="I34" s="6">
        <f>Tableau_Lancer_la_requête_à_partir_de_Excel_Files3[[#This Row],[Aide Massif Obtenu]]+Tableau_Lancer_la_requête_à_partir_de_Excel_Files3[[#This Row],[''Autre Public'']]</f>
        <v>60000</v>
      </c>
      <c r="J34" s="7">
        <f>Tableau_Lancer_la_requête_à_partir_de_Excel_Files3[[#This Row],[Aide Publique Obtenue]]/Tableau_Lancer_la_requête_à_partir_de_Excel_Files3[[#This Row],[Coût total]]</f>
        <v>0.62142138957279769</v>
      </c>
      <c r="K34" s="6">
        <f>Tableau_Lancer_la_requête_à_partir_de_Excel_Files3[[#This Row],[Etat]]+Tableau_Lancer_la_requête_à_partir_de_Excel_Files3[[#This Row],[Régions]]+Tableau_Lancer_la_requête_à_partir_de_Excel_Files3[[#This Row],[Départements]]+Tableau_Lancer_la_requête_à_partir_de_Excel_Files3[[#This Row],[''FEDER'']]</f>
        <v>60000</v>
      </c>
      <c r="L34" s="7">
        <f>Tableau_Lancer_la_requête_à_partir_de_Excel_Files3[[#This Row],[Aide Massif Obtenu]]/Tableau_Lancer_la_requête_à_partir_de_Excel_Files3[[#This Row],[Coût total]]</f>
        <v>0.62142138957279769</v>
      </c>
      <c r="M34" s="9">
        <f>Tableau_Lancer_la_requête_à_partir_de_Excel_Files3[[#This Row],[''FNADT'']]+Tableau_Lancer_la_requête_à_partir_de_Excel_Files3[[#This Row],[''Agriculture'']]</f>
        <v>50344.72</v>
      </c>
      <c r="N34" s="6">
        <v>50344.72</v>
      </c>
      <c r="O34" s="6"/>
      <c r="P34" s="9">
        <f>Tableau_Lancer_la_requête_à_partir_de_Excel_Files3[[#This Row],[''ALPC'']]+Tableau_Lancer_la_requête_à_partir_de_Excel_Files3[[#This Row],[''AURA'']]+Tableau_Lancer_la_requête_à_partir_de_Excel_Files3[[#This Row],[''BFC'']]+Tableau_Lancer_la_requête_à_partir_de_Excel_Files3[[#This Row],[''LRMP'']]</f>
        <v>0</v>
      </c>
      <c r="Q34" s="6"/>
      <c r="R34" s="6"/>
      <c r="S34" s="6"/>
      <c r="T34" s="6"/>
      <c r="U34"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9655.2800000000007</v>
      </c>
      <c r="V34" s="6"/>
      <c r="W34" s="6">
        <v>9655.2800000000007</v>
      </c>
      <c r="X34" s="6"/>
      <c r="Y34" s="6"/>
      <c r="Z34" s="6"/>
      <c r="AA34" s="6"/>
      <c r="AB34" s="6"/>
      <c r="AC34" s="6"/>
      <c r="AD34" s="6"/>
      <c r="AE34" s="6"/>
      <c r="AF34" s="6"/>
      <c r="AG34" s="6"/>
      <c r="AH34" s="6"/>
      <c r="AI34" s="6"/>
      <c r="AJ34" s="6"/>
      <c r="AK34" s="6"/>
      <c r="AL34" s="6"/>
      <c r="AM34" s="6"/>
      <c r="AN34" s="6"/>
      <c r="AO34" s="6"/>
      <c r="AP34" s="6"/>
      <c r="AQ34" s="6"/>
      <c r="AR34" s="6">
        <v>0</v>
      </c>
      <c r="AS34" s="6">
        <v>0</v>
      </c>
      <c r="AT34" s="6"/>
      <c r="CO34" s="3"/>
      <c r="CP34" s="3"/>
      <c r="CQ34" s="3"/>
      <c r="CR34" s="3"/>
      <c r="CS34" s="3"/>
      <c r="CT34" s="3"/>
      <c r="CU34" s="3"/>
      <c r="CV34" s="3"/>
      <c r="CW34" s="3"/>
      <c r="CX34" s="3"/>
      <c r="CY34" s="3"/>
      <c r="CZ34" s="3"/>
      <c r="DA34" s="3"/>
      <c r="DB34" s="3"/>
      <c r="DC34" s="3"/>
      <c r="DD34" s="3"/>
      <c r="DE34" s="3"/>
      <c r="DF34" s="3"/>
      <c r="DG34" s="3"/>
      <c r="DH34" s="3"/>
      <c r="DI34" s="3"/>
      <c r="DJ34" s="3"/>
    </row>
    <row r="35" spans="1:114" x14ac:dyDescent="0.25">
      <c r="A35" s="2" t="s">
        <v>5</v>
      </c>
      <c r="B35" s="8" t="s">
        <v>189</v>
      </c>
      <c r="C35" s="8" t="s">
        <v>231</v>
      </c>
      <c r="D35" s="1" t="s">
        <v>190</v>
      </c>
      <c r="E35" s="1" t="s">
        <v>188</v>
      </c>
      <c r="F35" s="6">
        <v>100709.77799999999</v>
      </c>
      <c r="G35" s="6"/>
      <c r="H35" s="6">
        <f>IF(Tableau_Lancer_la_requête_à_partir_de_Excel_Files3[[#This Row],[Coût total Eligible FEDER]]="",Tableau_Lancer_la_requête_à_partir_de_Excel_Files3[[#This Row],[Coût total déposé]],Tableau_Lancer_la_requête_à_partir_de_Excel_Files3[[#This Row],[Coût total Eligible FEDER]])</f>
        <v>100709.77799999999</v>
      </c>
      <c r="I35" s="6">
        <f>Tableau_Lancer_la_requête_à_partir_de_Excel_Files3[[#This Row],[Aide Massif Obtenu]]+Tableau_Lancer_la_requête_à_partir_de_Excel_Files3[[#This Row],[''Autre Public'']]</f>
        <v>32400</v>
      </c>
      <c r="J35" s="7">
        <f>Tableau_Lancer_la_requête_à_partir_de_Excel_Files3[[#This Row],[Aide Publique Obtenue]]/Tableau_Lancer_la_requête_à_partir_de_Excel_Files3[[#This Row],[Coût total]]</f>
        <v>0.32171652686991331</v>
      </c>
      <c r="K35" s="6">
        <f>Tableau_Lancer_la_requête_à_partir_de_Excel_Files3[[#This Row],[Etat]]+Tableau_Lancer_la_requête_à_partir_de_Excel_Files3[[#This Row],[Régions]]+Tableau_Lancer_la_requête_à_partir_de_Excel_Files3[[#This Row],[Départements]]+Tableau_Lancer_la_requête_à_partir_de_Excel_Files3[[#This Row],[''FEDER'']]</f>
        <v>32400</v>
      </c>
      <c r="L35" s="7">
        <f>Tableau_Lancer_la_requête_à_partir_de_Excel_Files3[[#This Row],[Aide Massif Obtenu]]/Tableau_Lancer_la_requête_à_partir_de_Excel_Files3[[#This Row],[Coût total]]</f>
        <v>0.32171652686991331</v>
      </c>
      <c r="M35" s="9">
        <f>Tableau_Lancer_la_requête_à_partir_de_Excel_Files3[[#This Row],[''FNADT'']]+Tableau_Lancer_la_requête_à_partir_de_Excel_Files3[[#This Row],[''Agriculture'']]</f>
        <v>32400</v>
      </c>
      <c r="N35" s="6">
        <v>32400</v>
      </c>
      <c r="O35" s="6"/>
      <c r="P35" s="9">
        <f>Tableau_Lancer_la_requête_à_partir_de_Excel_Files3[[#This Row],[''ALPC'']]+Tableau_Lancer_la_requête_à_partir_de_Excel_Files3[[#This Row],[''AURA'']]+Tableau_Lancer_la_requête_à_partir_de_Excel_Files3[[#This Row],[''BFC'']]+Tableau_Lancer_la_requête_à_partir_de_Excel_Files3[[#This Row],[''LRMP'']]</f>
        <v>0</v>
      </c>
      <c r="Q35" s="6"/>
      <c r="R35" s="6"/>
      <c r="S35" s="6"/>
      <c r="T35" s="6"/>
      <c r="U35"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5" s="6"/>
      <c r="W35" s="6"/>
      <c r="X35" s="6"/>
      <c r="Y35" s="6"/>
      <c r="Z35" s="6"/>
      <c r="AA35" s="6"/>
      <c r="AB35" s="6"/>
      <c r="AC35" s="6"/>
      <c r="AD35" s="6"/>
      <c r="AE35" s="6"/>
      <c r="AF35" s="6"/>
      <c r="AG35" s="6"/>
      <c r="AH35" s="6"/>
      <c r="AI35" s="6"/>
      <c r="AJ35" s="6"/>
      <c r="AK35" s="6"/>
      <c r="AL35" s="6"/>
      <c r="AM35" s="6"/>
      <c r="AN35" s="6"/>
      <c r="AO35" s="6"/>
      <c r="AP35" s="6"/>
      <c r="AQ35" s="6"/>
      <c r="AR35" s="6">
        <v>0</v>
      </c>
      <c r="AS35" s="6">
        <v>0</v>
      </c>
      <c r="AT35" s="6"/>
      <c r="CO35" s="3"/>
      <c r="CP35" s="3"/>
      <c r="CQ35" s="3"/>
      <c r="CR35" s="3"/>
      <c r="CS35" s="3"/>
      <c r="CT35" s="3"/>
      <c r="CU35" s="3"/>
      <c r="CV35" s="3"/>
      <c r="CW35" s="3"/>
      <c r="CX35" s="3"/>
      <c r="CY35" s="3"/>
      <c r="CZ35" s="3"/>
      <c r="DA35" s="3"/>
      <c r="DB35" s="3"/>
      <c r="DC35" s="3"/>
      <c r="DD35" s="3"/>
      <c r="DE35" s="3"/>
      <c r="DF35" s="3"/>
      <c r="DG35" s="3"/>
      <c r="DH35" s="3"/>
      <c r="DI35" s="3"/>
      <c r="DJ35" s="3"/>
    </row>
    <row r="36" spans="1:114" x14ac:dyDescent="0.25">
      <c r="A36" s="2" t="s">
        <v>6</v>
      </c>
      <c r="B36" s="8" t="s">
        <v>191</v>
      </c>
      <c r="C36" s="8" t="s">
        <v>231</v>
      </c>
      <c r="D36" s="1" t="s">
        <v>192</v>
      </c>
      <c r="E36" s="1" t="s">
        <v>188</v>
      </c>
      <c r="F36" s="6">
        <v>102164.25</v>
      </c>
      <c r="G36" s="6">
        <v>45044.6</v>
      </c>
      <c r="H36" s="6">
        <f>IF(Tableau_Lancer_la_requête_à_partir_de_Excel_Files3[[#This Row],[Coût total Eligible FEDER]]="",Tableau_Lancer_la_requête_à_partir_de_Excel_Files3[[#This Row],[Coût total déposé]],Tableau_Lancer_la_requête_à_partir_de_Excel_Files3[[#This Row],[Coût total Eligible FEDER]])</f>
        <v>45044.6</v>
      </c>
      <c r="I36" s="6">
        <f>Tableau_Lancer_la_requête_à_partir_de_Excel_Files3[[#This Row],[Aide Massif Obtenu]]+Tableau_Lancer_la_requête_à_partir_de_Excel_Files3[[#This Row],[''Autre Public'']]</f>
        <v>33000</v>
      </c>
      <c r="J36" s="7">
        <f>Tableau_Lancer_la_requête_à_partir_de_Excel_Files3[[#This Row],[Aide Publique Obtenue]]/Tableau_Lancer_la_requête_à_partir_de_Excel_Files3[[#This Row],[Coût total]]</f>
        <v>0.73260723815951301</v>
      </c>
      <c r="K36" s="6">
        <f>Tableau_Lancer_la_requête_à_partir_de_Excel_Files3[[#This Row],[Etat]]+Tableau_Lancer_la_requête_à_partir_de_Excel_Files3[[#This Row],[Régions]]+Tableau_Lancer_la_requête_à_partir_de_Excel_Files3[[#This Row],[Départements]]+Tableau_Lancer_la_requête_à_partir_de_Excel_Files3[[#This Row],[''FEDER'']]</f>
        <v>33000</v>
      </c>
      <c r="L36" s="7">
        <f>Tableau_Lancer_la_requête_à_partir_de_Excel_Files3[[#This Row],[Aide Massif Obtenu]]/Tableau_Lancer_la_requête_à_partir_de_Excel_Files3[[#This Row],[Coût total]]</f>
        <v>0.73260723815951301</v>
      </c>
      <c r="M36" s="9">
        <f>Tableau_Lancer_la_requête_à_partir_de_Excel_Files3[[#This Row],[''FNADT'']]+Tableau_Lancer_la_requête_à_partir_de_Excel_Files3[[#This Row],[''Agriculture'']]</f>
        <v>21628.53</v>
      </c>
      <c r="N36" s="6">
        <v>21628.53</v>
      </c>
      <c r="O36" s="6"/>
      <c r="P36" s="9">
        <f>Tableau_Lancer_la_requête_à_partir_de_Excel_Files3[[#This Row],[''ALPC'']]+Tableau_Lancer_la_requête_à_partir_de_Excel_Files3[[#This Row],[''AURA'']]+Tableau_Lancer_la_requête_à_partir_de_Excel_Files3[[#This Row],[''BFC'']]+Tableau_Lancer_la_requête_à_partir_de_Excel_Files3[[#This Row],[''LRMP'']]</f>
        <v>0</v>
      </c>
      <c r="Q36" s="6"/>
      <c r="R36" s="6"/>
      <c r="S36" s="6"/>
      <c r="T36" s="6"/>
      <c r="U36"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6" s="6"/>
      <c r="W36" s="6"/>
      <c r="X36" s="6"/>
      <c r="Y36" s="6"/>
      <c r="Z36" s="6"/>
      <c r="AA36" s="6"/>
      <c r="AB36" s="6"/>
      <c r="AC36" s="6"/>
      <c r="AD36" s="6"/>
      <c r="AE36" s="6"/>
      <c r="AF36" s="6"/>
      <c r="AG36" s="6"/>
      <c r="AH36" s="6"/>
      <c r="AI36" s="6"/>
      <c r="AJ36" s="6"/>
      <c r="AK36" s="6"/>
      <c r="AL36" s="6"/>
      <c r="AM36" s="6"/>
      <c r="AN36" s="6"/>
      <c r="AO36" s="6"/>
      <c r="AP36" s="6"/>
      <c r="AQ36" s="6"/>
      <c r="AR36" s="6">
        <v>11371.47</v>
      </c>
      <c r="AS36" s="6">
        <v>0</v>
      </c>
      <c r="AT36" s="6"/>
      <c r="CO36" s="3"/>
      <c r="CP36" s="3"/>
      <c r="CQ36" s="3"/>
      <c r="CR36" s="3"/>
      <c r="CS36" s="3"/>
      <c r="CT36" s="3"/>
      <c r="CU36" s="3"/>
      <c r="CV36" s="3"/>
      <c r="CW36" s="3"/>
      <c r="CX36" s="3"/>
      <c r="CY36" s="3"/>
      <c r="CZ36" s="3"/>
      <c r="DA36" s="3"/>
      <c r="DB36" s="3"/>
      <c r="DC36" s="3"/>
      <c r="DD36" s="3"/>
      <c r="DE36" s="3"/>
      <c r="DF36" s="3"/>
      <c r="DG36" s="3"/>
      <c r="DH36" s="3"/>
      <c r="DI36" s="3"/>
      <c r="DJ36" s="3"/>
    </row>
    <row r="37" spans="1:114" x14ac:dyDescent="0.25">
      <c r="A37" s="2" t="s">
        <v>6</v>
      </c>
      <c r="B37" s="8" t="s">
        <v>193</v>
      </c>
      <c r="C37" s="8" t="s">
        <v>231</v>
      </c>
      <c r="D37" s="1" t="s">
        <v>194</v>
      </c>
      <c r="E37" s="1" t="s">
        <v>188</v>
      </c>
      <c r="F37" s="6">
        <v>79078.78</v>
      </c>
      <c r="G37" s="6">
        <v>42703.62</v>
      </c>
      <c r="H37" s="6">
        <f>IF(Tableau_Lancer_la_requête_à_partir_de_Excel_Files3[[#This Row],[Coût total Eligible FEDER]]="",Tableau_Lancer_la_requête_à_partir_de_Excel_Files3[[#This Row],[Coût total déposé]],Tableau_Lancer_la_requête_à_partir_de_Excel_Files3[[#This Row],[Coût total Eligible FEDER]])</f>
        <v>42703.62</v>
      </c>
      <c r="I37" s="6">
        <f>Tableau_Lancer_la_requête_à_partir_de_Excel_Files3[[#This Row],[Aide Massif Obtenu]]+Tableau_Lancer_la_requête_à_partir_de_Excel_Files3[[#This Row],[''Autre Public'']]</f>
        <v>31279.54</v>
      </c>
      <c r="J37" s="7">
        <f>Tableau_Lancer_la_requête_à_partir_de_Excel_Files3[[#This Row],[Aide Publique Obtenue]]/Tableau_Lancer_la_requête_à_partir_de_Excel_Files3[[#This Row],[Coût total]]</f>
        <v>0.73247982255368516</v>
      </c>
      <c r="K37" s="6">
        <f>Tableau_Lancer_la_requête_à_partir_de_Excel_Files3[[#This Row],[Etat]]+Tableau_Lancer_la_requête_à_partir_de_Excel_Files3[[#This Row],[Régions]]+Tableau_Lancer_la_requête_à_partir_de_Excel_Files3[[#This Row],[Départements]]+Tableau_Lancer_la_requête_à_partir_de_Excel_Files3[[#This Row],[''FEDER'']]</f>
        <v>31279.54</v>
      </c>
      <c r="L37" s="7">
        <f>Tableau_Lancer_la_requête_à_partir_de_Excel_Files3[[#This Row],[Aide Massif Obtenu]]/Tableau_Lancer_la_requête_à_partir_de_Excel_Files3[[#This Row],[Coût total]]</f>
        <v>0.73247982255368516</v>
      </c>
      <c r="M37" s="9">
        <f>Tableau_Lancer_la_requête_à_partir_de_Excel_Files3[[#This Row],[''FNADT'']]+Tableau_Lancer_la_requête_à_partir_de_Excel_Files3[[#This Row],[''Agriculture'']]</f>
        <v>20514.27</v>
      </c>
      <c r="N37" s="6">
        <v>20514.27</v>
      </c>
      <c r="O37" s="6"/>
      <c r="P37" s="9">
        <f>Tableau_Lancer_la_requête_à_partir_de_Excel_Files3[[#This Row],[''ALPC'']]+Tableau_Lancer_la_requête_à_partir_de_Excel_Files3[[#This Row],[''AURA'']]+Tableau_Lancer_la_requête_à_partir_de_Excel_Files3[[#This Row],[''BFC'']]+Tableau_Lancer_la_requête_à_partir_de_Excel_Files3[[#This Row],[''LRMP'']]</f>
        <v>0</v>
      </c>
      <c r="Q37" s="6"/>
      <c r="R37" s="6"/>
      <c r="S37" s="6"/>
      <c r="T37" s="6"/>
      <c r="U37"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7" s="6"/>
      <c r="W37" s="6"/>
      <c r="X37" s="6"/>
      <c r="Y37" s="6"/>
      <c r="Z37" s="6"/>
      <c r="AA37" s="6"/>
      <c r="AB37" s="6"/>
      <c r="AC37" s="6"/>
      <c r="AD37" s="6"/>
      <c r="AE37" s="6"/>
      <c r="AF37" s="6"/>
      <c r="AG37" s="6"/>
      <c r="AH37" s="6"/>
      <c r="AI37" s="6"/>
      <c r="AJ37" s="6"/>
      <c r="AK37" s="6"/>
      <c r="AL37" s="6"/>
      <c r="AM37" s="6"/>
      <c r="AN37" s="6"/>
      <c r="AO37" s="6"/>
      <c r="AP37" s="6"/>
      <c r="AQ37" s="6"/>
      <c r="AR37" s="6">
        <v>10765.27</v>
      </c>
      <c r="AS37" s="6">
        <v>0</v>
      </c>
      <c r="AT37" s="6"/>
      <c r="CO37" s="3"/>
      <c r="CP37" s="3"/>
      <c r="CQ37" s="3"/>
      <c r="CR37" s="3"/>
      <c r="CS37" s="3"/>
      <c r="CT37" s="3"/>
      <c r="CU37" s="3"/>
      <c r="CV37" s="3"/>
      <c r="CW37" s="3"/>
      <c r="CX37" s="3"/>
      <c r="CY37" s="3"/>
      <c r="CZ37" s="3"/>
      <c r="DA37" s="3"/>
      <c r="DB37" s="3"/>
      <c r="DC37" s="3"/>
      <c r="DD37" s="3"/>
      <c r="DE37" s="3"/>
      <c r="DF37" s="3"/>
      <c r="DG37" s="3"/>
      <c r="DH37" s="3"/>
      <c r="DI37" s="3"/>
      <c r="DJ37" s="3"/>
    </row>
    <row r="38" spans="1:114" x14ac:dyDescent="0.25">
      <c r="A38" s="2" t="s">
        <v>6</v>
      </c>
      <c r="B38" s="8" t="s">
        <v>195</v>
      </c>
      <c r="C38" s="8" t="s">
        <v>231</v>
      </c>
      <c r="D38" s="1" t="s">
        <v>196</v>
      </c>
      <c r="E38" s="1" t="s">
        <v>188</v>
      </c>
      <c r="F38" s="6">
        <v>134313.15765624651</v>
      </c>
      <c r="G38" s="6">
        <v>116706.45</v>
      </c>
      <c r="H38" s="6">
        <f>IF(Tableau_Lancer_la_requête_à_partir_de_Excel_Files3[[#This Row],[Coût total Eligible FEDER]]="",Tableau_Lancer_la_requête_à_partir_de_Excel_Files3[[#This Row],[Coût total déposé]],Tableau_Lancer_la_requête_à_partir_de_Excel_Files3[[#This Row],[Coût total Eligible FEDER]])</f>
        <v>116706.45</v>
      </c>
      <c r="I38" s="6">
        <f>Tableau_Lancer_la_requête_à_partir_de_Excel_Files3[[#This Row],[Aide Massif Obtenu]]+Tableau_Lancer_la_requête_à_partir_de_Excel_Files3[[#This Row],[''Autre Public'']]</f>
        <v>85500</v>
      </c>
      <c r="J38" s="7">
        <f>Tableau_Lancer_la_requête_à_partir_de_Excel_Files3[[#This Row],[Aide Publique Obtenue]]/Tableau_Lancer_la_requête_à_partir_de_Excel_Files3[[#This Row],[Coût total]]</f>
        <v>0.7326073237597408</v>
      </c>
      <c r="K38" s="6">
        <f>Tableau_Lancer_la_requête_à_partir_de_Excel_Files3[[#This Row],[Etat]]+Tableau_Lancer_la_requête_à_partir_de_Excel_Files3[[#This Row],[Régions]]+Tableau_Lancer_la_requête_à_partir_de_Excel_Files3[[#This Row],[Départements]]+Tableau_Lancer_la_requête_à_partir_de_Excel_Files3[[#This Row],[''FEDER'']]</f>
        <v>85500</v>
      </c>
      <c r="L38" s="7">
        <f>Tableau_Lancer_la_requête_à_partir_de_Excel_Files3[[#This Row],[Aide Massif Obtenu]]/Tableau_Lancer_la_requête_à_partir_de_Excel_Files3[[#This Row],[Coût total]]</f>
        <v>0.7326073237597408</v>
      </c>
      <c r="M38" s="9">
        <f>Tableau_Lancer_la_requête_à_partir_de_Excel_Files3[[#This Row],[''FNADT'']]+Tableau_Lancer_la_requête_à_partir_de_Excel_Files3[[#This Row],[''Agriculture'']]</f>
        <v>15743.6</v>
      </c>
      <c r="N38" s="6">
        <v>15743.6</v>
      </c>
      <c r="O38" s="6"/>
      <c r="P38" s="9">
        <f>Tableau_Lancer_la_requête_à_partir_de_Excel_Files3[[#This Row],[''ALPC'']]+Tableau_Lancer_la_requête_à_partir_de_Excel_Files3[[#This Row],[''AURA'']]+Tableau_Lancer_la_requête_à_partir_de_Excel_Files3[[#This Row],[''BFC'']]+Tableau_Lancer_la_requête_à_partir_de_Excel_Files3[[#This Row],[''LRMP'']]</f>
        <v>40293.949999999997</v>
      </c>
      <c r="Q38" s="6"/>
      <c r="R38" s="6">
        <v>40293.949999999997</v>
      </c>
      <c r="S38" s="6"/>
      <c r="T38" s="6"/>
      <c r="U38"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8" s="6"/>
      <c r="W38" s="6"/>
      <c r="X38" s="6"/>
      <c r="Y38" s="6"/>
      <c r="Z38" s="6"/>
      <c r="AA38" s="6"/>
      <c r="AB38" s="6"/>
      <c r="AC38" s="6"/>
      <c r="AD38" s="6"/>
      <c r="AE38" s="6"/>
      <c r="AF38" s="6"/>
      <c r="AG38" s="6"/>
      <c r="AH38" s="6"/>
      <c r="AI38" s="6"/>
      <c r="AJ38" s="6"/>
      <c r="AK38" s="6"/>
      <c r="AL38" s="6"/>
      <c r="AM38" s="6"/>
      <c r="AN38" s="6"/>
      <c r="AO38" s="6"/>
      <c r="AP38" s="6"/>
      <c r="AQ38" s="6"/>
      <c r="AR38" s="6">
        <v>29462.45</v>
      </c>
      <c r="AS38" s="6">
        <v>0</v>
      </c>
      <c r="AT38" s="6"/>
      <c r="CO38" s="3"/>
      <c r="CP38" s="3"/>
      <c r="CQ38" s="3"/>
      <c r="CR38" s="3"/>
      <c r="CS38" s="3"/>
      <c r="CT38" s="3"/>
      <c r="CU38" s="3"/>
      <c r="CV38" s="3"/>
      <c r="CW38" s="3"/>
      <c r="CX38" s="3"/>
      <c r="CY38" s="3"/>
      <c r="CZ38" s="3"/>
      <c r="DA38" s="3"/>
      <c r="DB38" s="3"/>
      <c r="DC38" s="3"/>
      <c r="DD38" s="3"/>
      <c r="DE38" s="3"/>
      <c r="DF38" s="3"/>
      <c r="DG38" s="3"/>
      <c r="DH38" s="3"/>
      <c r="DI38" s="3"/>
      <c r="DJ38" s="3"/>
    </row>
    <row r="39" spans="1:114" ht="30" x14ac:dyDescent="0.25">
      <c r="A39" s="2" t="s">
        <v>6</v>
      </c>
      <c r="B39" s="8" t="s">
        <v>200</v>
      </c>
      <c r="C39" s="8" t="s">
        <v>197</v>
      </c>
      <c r="D39" s="1" t="s">
        <v>198</v>
      </c>
      <c r="E39" s="1" t="s">
        <v>199</v>
      </c>
      <c r="F39" s="6">
        <v>288621.685</v>
      </c>
      <c r="G39" s="6">
        <v>270620.49</v>
      </c>
      <c r="H39" s="6">
        <f>IF(Tableau_Lancer_la_requête_à_partir_de_Excel_Files3[[#This Row],[Coût total Eligible FEDER]]="",Tableau_Lancer_la_requête_à_partir_de_Excel_Files3[[#This Row],[Coût total déposé]],Tableau_Lancer_la_requête_à_partir_de_Excel_Files3[[#This Row],[Coût total Eligible FEDER]])</f>
        <v>270620.49</v>
      </c>
      <c r="I39" s="6">
        <f>Tableau_Lancer_la_requête_à_partir_de_Excel_Files3[[#This Row],[Aide Massif Obtenu]]+Tableau_Lancer_la_requête_à_partir_de_Excel_Files3[[#This Row],[''Autre Public'']]</f>
        <v>135310.25</v>
      </c>
      <c r="J39" s="7">
        <f>Tableau_Lancer_la_requête_à_partir_de_Excel_Files3[[#This Row],[Aide Publique Obtenue]]/Tableau_Lancer_la_requête_à_partir_de_Excel_Files3[[#This Row],[Coût total]]</f>
        <v>0.50000001847605846</v>
      </c>
      <c r="K39" s="6">
        <f>Tableau_Lancer_la_requête_à_partir_de_Excel_Files3[[#This Row],[Etat]]+Tableau_Lancer_la_requête_à_partir_de_Excel_Files3[[#This Row],[Régions]]+Tableau_Lancer_la_requête_à_partir_de_Excel_Files3[[#This Row],[Départements]]+Tableau_Lancer_la_requête_à_partir_de_Excel_Files3[[#This Row],[''FEDER'']]</f>
        <v>135310.25</v>
      </c>
      <c r="L39" s="7">
        <f>Tableau_Lancer_la_requête_à_partir_de_Excel_Files3[[#This Row],[Aide Massif Obtenu]]/Tableau_Lancer_la_requête_à_partir_de_Excel_Files3[[#This Row],[Coût total]]</f>
        <v>0.50000001847605846</v>
      </c>
      <c r="M39" s="9">
        <f>Tableau_Lancer_la_requête_à_partir_de_Excel_Files3[[#This Row],[''FNADT'']]+Tableau_Lancer_la_requête_à_partir_de_Excel_Files3[[#This Row],[''Agriculture'']]</f>
        <v>35310.25</v>
      </c>
      <c r="N39" s="6">
        <v>35310.25</v>
      </c>
      <c r="O39" s="6"/>
      <c r="P39" s="9">
        <f>Tableau_Lancer_la_requête_à_partir_de_Excel_Files3[[#This Row],[''ALPC'']]+Tableau_Lancer_la_requête_à_partir_de_Excel_Files3[[#This Row],[''AURA'']]+Tableau_Lancer_la_requête_à_partir_de_Excel_Files3[[#This Row],[''BFC'']]+Tableau_Lancer_la_requête_à_partir_de_Excel_Files3[[#This Row],[''LRMP'']]</f>
        <v>0</v>
      </c>
      <c r="Q39" s="6"/>
      <c r="R39" s="6"/>
      <c r="S39" s="6"/>
      <c r="T39" s="6"/>
      <c r="U39"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39" s="6"/>
      <c r="W39" s="6"/>
      <c r="X39" s="6"/>
      <c r="Y39" s="6"/>
      <c r="Z39" s="6"/>
      <c r="AA39" s="6"/>
      <c r="AB39" s="6"/>
      <c r="AC39" s="6"/>
      <c r="AD39" s="6"/>
      <c r="AE39" s="6"/>
      <c r="AF39" s="6"/>
      <c r="AG39" s="6"/>
      <c r="AH39" s="6"/>
      <c r="AI39" s="6"/>
      <c r="AJ39" s="6"/>
      <c r="AK39" s="6"/>
      <c r="AL39" s="6"/>
      <c r="AM39" s="6"/>
      <c r="AN39" s="6"/>
      <c r="AO39" s="6"/>
      <c r="AP39" s="6"/>
      <c r="AQ39" s="6"/>
      <c r="AR39" s="6">
        <v>100000</v>
      </c>
      <c r="AS39" s="6">
        <v>0</v>
      </c>
      <c r="AT39" s="6"/>
      <c r="CO39" s="3"/>
      <c r="CP39" s="3"/>
      <c r="CQ39" s="3"/>
      <c r="CR39" s="3"/>
      <c r="CS39" s="3"/>
      <c r="CT39" s="3"/>
      <c r="CU39" s="3"/>
      <c r="CV39" s="3"/>
      <c r="CW39" s="3"/>
      <c r="CX39" s="3"/>
      <c r="CY39" s="3"/>
      <c r="CZ39" s="3"/>
      <c r="DA39" s="3"/>
      <c r="DB39" s="3"/>
      <c r="DC39" s="3"/>
      <c r="DD39" s="3"/>
      <c r="DE39" s="3"/>
      <c r="DF39" s="3"/>
      <c r="DG39" s="3"/>
      <c r="DH39" s="3"/>
      <c r="DI39" s="3"/>
      <c r="DJ39" s="3"/>
    </row>
    <row r="40" spans="1:114" ht="45" x14ac:dyDescent="0.25">
      <c r="A40" s="2" t="s">
        <v>6</v>
      </c>
      <c r="B40" s="8" t="s">
        <v>102</v>
      </c>
      <c r="C40" s="8" t="s">
        <v>232</v>
      </c>
      <c r="D40" s="1" t="s">
        <v>103</v>
      </c>
      <c r="E40" s="1" t="s">
        <v>104</v>
      </c>
      <c r="F40" s="6">
        <v>382962.56</v>
      </c>
      <c r="G40" s="6">
        <v>245746.12</v>
      </c>
      <c r="H40" s="6">
        <f>IF(Tableau_Lancer_la_requête_à_partir_de_Excel_Files3[[#This Row],[Coût total Eligible FEDER]]="",Tableau_Lancer_la_requête_à_partir_de_Excel_Files3[[#This Row],[Coût total déposé]],Tableau_Lancer_la_requête_à_partir_de_Excel_Files3[[#This Row],[Coût total Eligible FEDER]])</f>
        <v>245746.12</v>
      </c>
      <c r="I40" s="6">
        <f>Tableau_Lancer_la_requête_à_partir_de_Excel_Files3[[#This Row],[Aide Massif Obtenu]]+Tableau_Lancer_la_requête_à_partir_de_Excel_Files3[[#This Row],[''Autre Public'']]</f>
        <v>100000</v>
      </c>
      <c r="J40" s="7">
        <f>Tableau_Lancer_la_requête_à_partir_de_Excel_Files3[[#This Row],[Aide Publique Obtenue]]/Tableau_Lancer_la_requête_à_partir_de_Excel_Files3[[#This Row],[Coût total]]</f>
        <v>0.40692402386658233</v>
      </c>
      <c r="K40" s="6">
        <f>Tableau_Lancer_la_requête_à_partir_de_Excel_Files3[[#This Row],[Etat]]+Tableau_Lancer_la_requête_à_partir_de_Excel_Files3[[#This Row],[Régions]]+Tableau_Lancer_la_requête_à_partir_de_Excel_Files3[[#This Row],[Départements]]+Tableau_Lancer_la_requête_à_partir_de_Excel_Files3[[#This Row],[''FEDER'']]</f>
        <v>100000</v>
      </c>
      <c r="L40" s="7">
        <f>Tableau_Lancer_la_requête_à_partir_de_Excel_Files3[[#This Row],[Aide Massif Obtenu]]/Tableau_Lancer_la_requête_à_partir_de_Excel_Files3[[#This Row],[Coût total]]</f>
        <v>0.40692402386658233</v>
      </c>
      <c r="M40" s="9">
        <f>Tableau_Lancer_la_requête_à_partir_de_Excel_Files3[[#This Row],[''FNADT'']]+Tableau_Lancer_la_requête_à_partir_de_Excel_Files3[[#This Row],[''Agriculture'']]</f>
        <v>0</v>
      </c>
      <c r="N40" s="6"/>
      <c r="O40" s="6"/>
      <c r="P40" s="9">
        <f>Tableau_Lancer_la_requête_à_partir_de_Excel_Files3[[#This Row],[''ALPC'']]+Tableau_Lancer_la_requête_à_partir_de_Excel_Files3[[#This Row],[''AURA'']]+Tableau_Lancer_la_requête_à_partir_de_Excel_Files3[[#This Row],[''BFC'']]+Tableau_Lancer_la_requête_à_partir_de_Excel_Files3[[#This Row],[''LRMP'']]</f>
        <v>0</v>
      </c>
      <c r="Q40" s="6"/>
      <c r="R40" s="6"/>
      <c r="S40" s="6"/>
      <c r="T40" s="6"/>
      <c r="U40" s="9">
        <f>Tableau_Lancer_la_requête_à_partir_de_Excel_Files3[[#This Row],[''03'']]+Tableau_Lancer_la_requête_à_partir_de_Excel_Files3[[#This Row],[''07'']]+Tableau_Lancer_la_requête_à_partir_de_Excel_Files3[[#This Row],[''11'']]+Tableau_Lancer_la_requête_à_partir_de_Excel_Files3[[#This Row],[''12'']]+Tableau_Lancer_la_requête_à_partir_de_Excel_Files3[[#This Row],[''15'']]+Tableau_Lancer_la_requête_à_partir_de_Excel_Files3[[#This Row],[''21'']]+Tableau_Lancer_la_requête_à_partir_de_Excel_Files3[[#This Row],[''19'']]+Tableau_Lancer_la_requête_à_partir_de_Excel_Files3[[#This Row],[''23'']]+Tableau_Lancer_la_requête_à_partir_de_Excel_Files3[[#This Row],[''30'']]+Tableau_Lancer_la_requête_à_partir_de_Excel_Files3[[#This Row],[''34'']]+Tableau_Lancer_la_requête_à_partir_de_Excel_Files3[[#This Row],[''42'']]+Tableau_Lancer_la_requête_à_partir_de_Excel_Files3[[#This Row],[''43'']]+Tableau_Lancer_la_requête_à_partir_de_Excel_Files3[[#This Row],[''46'']]+Tableau_Lancer_la_requête_à_partir_de_Excel_Files3[[#This Row],[''48'']]+Tableau_Lancer_la_requête_à_partir_de_Excel_Files3[[#This Row],[''58'']]+Tableau_Lancer_la_requête_à_partir_de_Excel_Files3[[#This Row],[''63'']]+Tableau_Lancer_la_requête_à_partir_de_Excel_Files3[[#This Row],[''69'']]+Tableau_Lancer_la_requête_à_partir_de_Excel_Files3[[#This Row],[''71'']]+Tableau_Lancer_la_requête_à_partir_de_Excel_Files3[[#This Row],[''81'']]+Tableau_Lancer_la_requête_à_partir_de_Excel_Files3[[#This Row],[''82'']]+Tableau_Lancer_la_requête_à_partir_de_Excel_Files3[[#This Row],[''87'']]+Tableau_Lancer_la_requête_à_partir_de_Excel_Files3[[#This Row],[''89'']]</f>
        <v>0</v>
      </c>
      <c r="V40" s="6"/>
      <c r="W40" s="6"/>
      <c r="X40" s="6"/>
      <c r="Y40" s="6"/>
      <c r="Z40" s="6"/>
      <c r="AA40" s="6"/>
      <c r="AB40" s="6"/>
      <c r="AC40" s="6"/>
      <c r="AD40" s="6"/>
      <c r="AE40" s="6"/>
      <c r="AF40" s="6"/>
      <c r="AG40" s="6"/>
      <c r="AH40" s="6"/>
      <c r="AI40" s="6"/>
      <c r="AJ40" s="6"/>
      <c r="AK40" s="6"/>
      <c r="AL40" s="6"/>
      <c r="AM40" s="6"/>
      <c r="AN40" s="6"/>
      <c r="AO40" s="6"/>
      <c r="AP40" s="6"/>
      <c r="AQ40" s="6"/>
      <c r="AR40" s="6">
        <v>100000</v>
      </c>
      <c r="AS40" s="6">
        <v>0</v>
      </c>
      <c r="AT40" s="6"/>
      <c r="CO40" s="3"/>
      <c r="CP40" s="3"/>
      <c r="CQ40" s="3"/>
      <c r="CR40" s="3"/>
      <c r="CS40" s="3"/>
      <c r="CT40" s="3"/>
      <c r="CU40" s="3"/>
      <c r="CV40" s="3"/>
      <c r="CW40" s="3"/>
      <c r="CX40" s="3"/>
      <c r="CY40" s="3"/>
      <c r="CZ40" s="3"/>
      <c r="DA40" s="3"/>
      <c r="DB40" s="3"/>
      <c r="DC40" s="3"/>
      <c r="DD40" s="3"/>
      <c r="DE40" s="3"/>
      <c r="DF40" s="3"/>
      <c r="DG40" s="3"/>
      <c r="DH40" s="3"/>
      <c r="DI40" s="3"/>
      <c r="DJ40" s="3"/>
    </row>
    <row r="41" spans="1:114" x14ac:dyDescent="0.25">
      <c r="A41" s="1" t="s">
        <v>19</v>
      </c>
      <c r="B41" s="1"/>
      <c r="C41" s="1">
        <f>SUBTOTAL(103,Tableau_Lancer_la_requête_à_partir_de_Excel_Files3[ID_Synergie])</f>
        <v>39</v>
      </c>
      <c r="D41" s="1"/>
      <c r="E41" s="1"/>
      <c r="F41" s="6">
        <f>SUBTOTAL(109,Tableau_Lancer_la_requête_à_partir_de_Excel_Files3[Coût total déposé])</f>
        <v>6421458.2850266835</v>
      </c>
      <c r="G41" s="6"/>
      <c r="H41" s="6">
        <f>SUBTOTAL(109,Tableau_Lancer_la_requête_à_partir_de_Excel_Files3[Coût total])</f>
        <v>5388545.6379773123</v>
      </c>
      <c r="I41" s="6">
        <f>SUBTOTAL(109,Tableau_Lancer_la_requête_à_partir_de_Excel_Files3[Aide Publique Obtenue])</f>
        <v>3397464.3588458165</v>
      </c>
      <c r="J41" s="6">
        <f>SUBTOTAL(109,Tableau_Lancer_la_requête_à_partir_de_Excel_Files3[Taux Aide Publique])</f>
        <v>25.138768907091009</v>
      </c>
      <c r="K41" s="6">
        <f>SUBTOTAL(109,Tableau_Lancer_la_requête_à_partir_de_Excel_Files3[Aide Massif Obtenu])</f>
        <v>3319661.3588458165</v>
      </c>
      <c r="L41" s="1"/>
      <c r="M41" s="6">
        <f>SUBTOTAL(109,Tableau_Lancer_la_requête_à_partir_de_Excel_Files3[Etat])</f>
        <v>930101.90000000014</v>
      </c>
      <c r="N41" s="6"/>
      <c r="O41" s="6"/>
      <c r="P41" s="6">
        <f>SUBTOTAL(109,Tableau_Lancer_la_requête_à_partir_de_Excel_Files3[Régions])</f>
        <v>264728.59999999998</v>
      </c>
      <c r="Q41" s="6"/>
      <c r="R41" s="6"/>
      <c r="S41" s="6"/>
      <c r="T41" s="6"/>
      <c r="U41" s="6">
        <f>SUBTOTAL(109,Tableau_Lancer_la_requête_à_partir_de_Excel_Files3[Départements])</f>
        <v>47962.328845816708</v>
      </c>
      <c r="V41" s="6"/>
      <c r="W41" s="6"/>
      <c r="X41" s="6"/>
      <c r="Y41" s="6"/>
      <c r="Z41" s="6"/>
      <c r="AA41" s="6"/>
      <c r="AB41" s="6"/>
      <c r="AC41" s="6"/>
      <c r="AD41" s="6"/>
      <c r="AE41" s="6"/>
      <c r="AF41" s="6"/>
      <c r="AG41" s="6"/>
      <c r="AH41" s="6"/>
      <c r="AI41" s="6"/>
      <c r="AJ41" s="6"/>
      <c r="AK41" s="6"/>
      <c r="AL41" s="6"/>
      <c r="AM41" s="6"/>
      <c r="AN41" s="6"/>
      <c r="AO41" s="6"/>
      <c r="AP41" s="6"/>
      <c r="AQ41" s="6"/>
      <c r="AR41" s="6"/>
      <c r="AS41" s="6"/>
      <c r="AT41" s="1"/>
      <c r="CO41" s="3"/>
      <c r="CP41" s="3"/>
      <c r="CQ41" s="3"/>
      <c r="CR41" s="3"/>
      <c r="CS41" s="3"/>
      <c r="CT41" s="3"/>
      <c r="CU41" s="3"/>
      <c r="CV41" s="3"/>
      <c r="CW41" s="3"/>
      <c r="CX41" s="3"/>
      <c r="CY41" s="3"/>
      <c r="CZ41" s="3"/>
      <c r="DA41" s="3"/>
      <c r="DB41" s="3"/>
      <c r="DC41" s="3"/>
      <c r="DD41" s="3"/>
      <c r="DE41" s="3"/>
      <c r="DF41" s="3"/>
      <c r="DG41" s="3"/>
      <c r="DH41" s="3"/>
      <c r="DI41" s="3"/>
      <c r="DJ41" s="3"/>
    </row>
    <row r="42" spans="1:114" x14ac:dyDescent="0.25">
      <c r="CO42" s="3"/>
      <c r="CP42" s="3"/>
      <c r="CQ42" s="3"/>
      <c r="CR42" s="3"/>
      <c r="CS42" s="3"/>
      <c r="CT42" s="3"/>
      <c r="CU42" s="3"/>
      <c r="CV42" s="3"/>
      <c r="CW42" s="3"/>
      <c r="CX42" s="3"/>
      <c r="CY42" s="3"/>
      <c r="CZ42" s="3"/>
      <c r="DA42" s="3"/>
      <c r="DB42" s="3"/>
      <c r="DC42" s="3"/>
      <c r="DD42" s="3"/>
      <c r="DE42" s="3"/>
      <c r="DF42" s="3"/>
      <c r="DG42" s="3"/>
      <c r="DH42" s="3"/>
      <c r="DI42" s="3"/>
      <c r="DJ42" s="3"/>
    </row>
    <row r="43" spans="1:114" x14ac:dyDescent="0.25">
      <c r="CO43" s="3"/>
      <c r="CP43" s="3"/>
      <c r="CQ43" s="3"/>
      <c r="CR43" s="3"/>
      <c r="CS43" s="3"/>
      <c r="CT43" s="3"/>
      <c r="CU43" s="3"/>
      <c r="CV43" s="3"/>
      <c r="CW43" s="3"/>
      <c r="CX43" s="3"/>
      <c r="CY43" s="3"/>
      <c r="CZ43" s="3"/>
      <c r="DA43" s="3"/>
      <c r="DB43" s="3"/>
      <c r="DC43" s="3"/>
      <c r="DD43" s="3"/>
      <c r="DE43" s="3"/>
      <c r="DF43" s="3"/>
      <c r="DG43" s="3"/>
      <c r="DH43" s="3"/>
      <c r="DI43" s="3"/>
      <c r="DJ43" s="3"/>
    </row>
    <row r="44" spans="1:114" x14ac:dyDescent="0.25">
      <c r="CO44" s="3"/>
      <c r="CP44" s="3"/>
      <c r="CQ44" s="3"/>
      <c r="CR44" s="3"/>
      <c r="CS44" s="3"/>
      <c r="CT44" s="3"/>
      <c r="CU44" s="3"/>
      <c r="CV44" s="3"/>
      <c r="CW44" s="3"/>
      <c r="CX44" s="3"/>
      <c r="CY44" s="3"/>
      <c r="CZ44" s="3"/>
      <c r="DA44" s="3"/>
      <c r="DB44" s="3"/>
      <c r="DC44" s="3"/>
      <c r="DD44" s="3"/>
      <c r="DE44" s="3"/>
      <c r="DF44" s="3"/>
      <c r="DG44" s="3"/>
      <c r="DH44" s="3"/>
      <c r="DI44" s="3"/>
      <c r="DJ44" s="3"/>
    </row>
    <row r="45" spans="1:114" x14ac:dyDescent="0.25">
      <c r="CO45" s="3"/>
      <c r="CP45" s="3"/>
      <c r="CQ45" s="3"/>
      <c r="CR45" s="3"/>
      <c r="CS45" s="3"/>
      <c r="CT45" s="3"/>
      <c r="CU45" s="3"/>
      <c r="CV45" s="3"/>
      <c r="CW45" s="3"/>
      <c r="CX45" s="3"/>
      <c r="CY45" s="3"/>
      <c r="CZ45" s="3"/>
      <c r="DA45" s="3"/>
      <c r="DB45" s="3"/>
      <c r="DC45" s="3"/>
      <c r="DD45" s="3"/>
      <c r="DE45" s="3"/>
      <c r="DF45" s="3"/>
      <c r="DG45" s="3"/>
      <c r="DH45" s="3"/>
      <c r="DI45" s="3"/>
      <c r="DJ45" s="3"/>
    </row>
    <row r="46" spans="1:114" x14ac:dyDescent="0.25">
      <c r="CO46" s="3"/>
      <c r="CP46" s="3"/>
      <c r="CQ46" s="3"/>
      <c r="CR46" s="3"/>
      <c r="CS46" s="3"/>
      <c r="CT46" s="3"/>
      <c r="CU46" s="3"/>
      <c r="CV46" s="3"/>
      <c r="CW46" s="3"/>
      <c r="CX46" s="3"/>
      <c r="CY46" s="3"/>
      <c r="CZ46" s="3"/>
      <c r="DA46" s="3"/>
      <c r="DB46" s="3"/>
      <c r="DC46" s="3"/>
      <c r="DD46" s="3"/>
      <c r="DE46" s="3"/>
      <c r="DF46" s="3"/>
      <c r="DG46" s="3"/>
      <c r="DH46" s="3"/>
      <c r="DI46" s="3"/>
      <c r="DJ46" s="3"/>
    </row>
    <row r="47" spans="1:114" x14ac:dyDescent="0.25">
      <c r="CO47" s="3"/>
      <c r="CP47" s="3"/>
      <c r="CQ47" s="3"/>
      <c r="CR47" s="3"/>
      <c r="CS47" s="3"/>
      <c r="CT47" s="3"/>
      <c r="CU47" s="3"/>
      <c r="CV47" s="3"/>
      <c r="CW47" s="3"/>
      <c r="CX47" s="3"/>
      <c r="CY47" s="3"/>
      <c r="CZ47" s="3"/>
      <c r="DA47" s="3"/>
      <c r="DB47" s="3"/>
      <c r="DC47" s="3"/>
      <c r="DD47" s="3"/>
      <c r="DE47" s="3"/>
      <c r="DF47" s="3"/>
      <c r="DG47" s="3"/>
      <c r="DH47" s="3"/>
      <c r="DI47" s="3"/>
      <c r="DJ47" s="3"/>
    </row>
    <row r="48" spans="1:114" x14ac:dyDescent="0.25">
      <c r="CO48" s="3"/>
      <c r="CP48" s="3"/>
      <c r="CQ48" s="3"/>
      <c r="CR48" s="3"/>
      <c r="CS48" s="3"/>
      <c r="CT48" s="3"/>
      <c r="CU48" s="3"/>
      <c r="CV48" s="3"/>
      <c r="CW48" s="3"/>
      <c r="CX48" s="3"/>
      <c r="CY48" s="3"/>
      <c r="CZ48" s="3"/>
      <c r="DA48" s="3"/>
      <c r="DB48" s="3"/>
      <c r="DC48" s="3"/>
      <c r="DD48" s="3"/>
      <c r="DE48" s="3"/>
      <c r="DF48" s="3"/>
      <c r="DG48" s="3"/>
      <c r="DH48" s="3"/>
      <c r="DI48" s="3"/>
      <c r="DJ48" s="3"/>
    </row>
    <row r="49" spans="93:114" x14ac:dyDescent="0.25">
      <c r="CO49" s="3"/>
      <c r="CP49" s="3"/>
      <c r="CQ49" s="3"/>
      <c r="CR49" s="3"/>
      <c r="CS49" s="3"/>
      <c r="CT49" s="3"/>
      <c r="CU49" s="3"/>
      <c r="CV49" s="3"/>
      <c r="CW49" s="3"/>
      <c r="CX49" s="3"/>
      <c r="CY49" s="3"/>
      <c r="CZ49" s="3"/>
      <c r="DA49" s="3"/>
      <c r="DB49" s="3"/>
      <c r="DC49" s="3"/>
      <c r="DD49" s="3"/>
      <c r="DE49" s="3"/>
      <c r="DF49" s="3"/>
      <c r="DG49" s="3"/>
      <c r="DH49" s="3"/>
      <c r="DI49" s="3"/>
      <c r="DJ49" s="3"/>
    </row>
    <row r="50" spans="93:114" x14ac:dyDescent="0.25">
      <c r="CO50" s="3"/>
      <c r="CP50" s="3"/>
      <c r="CQ50" s="3"/>
      <c r="CR50" s="3"/>
      <c r="CS50" s="3"/>
      <c r="CT50" s="3"/>
      <c r="CU50" s="3"/>
      <c r="CV50" s="3"/>
      <c r="CW50" s="3"/>
      <c r="CX50" s="3"/>
      <c r="CY50" s="3"/>
      <c r="CZ50" s="3"/>
      <c r="DA50" s="3"/>
      <c r="DB50" s="3"/>
      <c r="DC50" s="3"/>
      <c r="DD50" s="3"/>
      <c r="DE50" s="3"/>
      <c r="DF50" s="3"/>
      <c r="DG50" s="3"/>
      <c r="DH50" s="3"/>
      <c r="DI50" s="3"/>
      <c r="DJ50" s="3"/>
    </row>
    <row r="51" spans="93:114" x14ac:dyDescent="0.25">
      <c r="CO51" s="3"/>
      <c r="CP51" s="3"/>
      <c r="CQ51" s="3"/>
      <c r="CR51" s="3"/>
      <c r="CS51" s="3"/>
      <c r="CT51" s="3"/>
      <c r="CU51" s="3"/>
      <c r="CV51" s="3"/>
      <c r="CW51" s="3"/>
      <c r="CX51" s="3"/>
      <c r="CY51" s="3"/>
      <c r="CZ51" s="3"/>
      <c r="DA51" s="3"/>
      <c r="DB51" s="3"/>
      <c r="DC51" s="3"/>
      <c r="DD51" s="3"/>
      <c r="DE51" s="3"/>
      <c r="DF51" s="3"/>
      <c r="DG51" s="3"/>
      <c r="DH51" s="3"/>
      <c r="DI51" s="3"/>
      <c r="DJ51" s="3"/>
    </row>
    <row r="52" spans="93:114" x14ac:dyDescent="0.25">
      <c r="CO52" s="3"/>
      <c r="CP52" s="3"/>
      <c r="CQ52" s="3"/>
      <c r="CR52" s="3"/>
      <c r="CS52" s="3"/>
      <c r="CT52" s="3"/>
      <c r="CU52" s="3"/>
      <c r="CV52" s="3"/>
      <c r="CW52" s="3"/>
      <c r="CX52" s="3"/>
      <c r="CY52" s="3"/>
      <c r="CZ52" s="3"/>
      <c r="DA52" s="3"/>
      <c r="DB52" s="3"/>
      <c r="DC52" s="3"/>
      <c r="DD52" s="3"/>
      <c r="DE52" s="3"/>
      <c r="DF52" s="3"/>
      <c r="DG52" s="3"/>
      <c r="DH52" s="3"/>
      <c r="DI52" s="3"/>
      <c r="DJ52" s="3"/>
    </row>
    <row r="53" spans="93:114" x14ac:dyDescent="0.25">
      <c r="CO53" s="3"/>
      <c r="CP53" s="3"/>
      <c r="CQ53" s="3"/>
      <c r="CR53" s="3"/>
      <c r="CS53" s="3"/>
      <c r="CT53" s="3"/>
      <c r="CU53" s="3"/>
      <c r="CV53" s="3"/>
      <c r="CW53" s="3"/>
      <c r="CX53" s="3"/>
      <c r="CY53" s="3"/>
      <c r="CZ53" s="3"/>
      <c r="DA53" s="3"/>
      <c r="DB53" s="3"/>
      <c r="DC53" s="3"/>
      <c r="DD53" s="3"/>
      <c r="DE53" s="3"/>
      <c r="DF53" s="3"/>
      <c r="DG53" s="3"/>
      <c r="DH53" s="3"/>
      <c r="DI53" s="3"/>
      <c r="DJ53" s="3"/>
    </row>
    <row r="54" spans="93:114" x14ac:dyDescent="0.25">
      <c r="CO54" s="3"/>
      <c r="CP54" s="3"/>
      <c r="CQ54" s="3"/>
      <c r="CR54" s="3"/>
      <c r="CS54" s="3"/>
      <c r="CT54" s="3"/>
      <c r="CU54" s="3"/>
      <c r="CV54" s="3"/>
      <c r="CW54" s="3"/>
      <c r="CX54" s="3"/>
      <c r="CY54" s="3"/>
      <c r="CZ54" s="3"/>
      <c r="DA54" s="3"/>
      <c r="DB54" s="3"/>
      <c r="DC54" s="3"/>
      <c r="DD54" s="3"/>
      <c r="DE54" s="3"/>
      <c r="DF54" s="3"/>
      <c r="DG54" s="3"/>
      <c r="DH54" s="3"/>
      <c r="DI54" s="3"/>
      <c r="DJ54" s="3"/>
    </row>
    <row r="55" spans="93:114" x14ac:dyDescent="0.25">
      <c r="CO55" s="3"/>
      <c r="CP55" s="3"/>
      <c r="CQ55" s="3"/>
      <c r="CR55" s="3"/>
      <c r="CS55" s="3"/>
      <c r="CT55" s="3"/>
      <c r="CU55" s="3"/>
      <c r="CV55" s="3"/>
      <c r="CW55" s="3"/>
      <c r="CX55" s="3"/>
      <c r="CY55" s="3"/>
      <c r="CZ55" s="3"/>
      <c r="DA55" s="3"/>
      <c r="DB55" s="3"/>
      <c r="DC55" s="3"/>
      <c r="DD55" s="3"/>
      <c r="DE55" s="3"/>
      <c r="DF55" s="3"/>
      <c r="DG55" s="3"/>
      <c r="DH55" s="3"/>
      <c r="DI55" s="3"/>
      <c r="DJ55" s="3"/>
    </row>
    <row r="56" spans="93:114" x14ac:dyDescent="0.25">
      <c r="CO56" s="3"/>
      <c r="CP56" s="3"/>
      <c r="CQ56" s="3"/>
      <c r="CR56" s="3"/>
      <c r="CS56" s="3"/>
      <c r="CT56" s="3"/>
      <c r="CU56" s="3"/>
      <c r="CV56" s="3"/>
      <c r="CW56" s="3"/>
      <c r="CX56" s="3"/>
      <c r="CY56" s="3"/>
      <c r="CZ56" s="3"/>
      <c r="DA56" s="3"/>
      <c r="DB56" s="3"/>
      <c r="DC56" s="3"/>
      <c r="DD56" s="3"/>
      <c r="DE56" s="3"/>
      <c r="DF56" s="3"/>
      <c r="DG56" s="3"/>
      <c r="DH56" s="3"/>
      <c r="DI56" s="3"/>
      <c r="DJ56" s="3"/>
    </row>
    <row r="57" spans="93:114" x14ac:dyDescent="0.25">
      <c r="CO57" s="3"/>
      <c r="CP57" s="3"/>
      <c r="CQ57" s="3"/>
      <c r="CR57" s="3"/>
      <c r="CS57" s="3"/>
      <c r="CT57" s="3"/>
      <c r="CU57" s="3"/>
      <c r="CV57" s="3"/>
      <c r="CW57" s="3"/>
      <c r="CX57" s="3"/>
      <c r="CY57" s="3"/>
      <c r="CZ57" s="3"/>
      <c r="DA57" s="3"/>
      <c r="DB57" s="3"/>
      <c r="DC57" s="3"/>
      <c r="DD57" s="3"/>
      <c r="DE57" s="3"/>
      <c r="DF57" s="3"/>
      <c r="DG57" s="3"/>
      <c r="DH57" s="3"/>
      <c r="DI57" s="3"/>
      <c r="DJ57" s="3"/>
    </row>
    <row r="58" spans="93:114" x14ac:dyDescent="0.25">
      <c r="CO58" s="3"/>
      <c r="CP58" s="3"/>
      <c r="CQ58" s="3"/>
      <c r="CR58" s="3"/>
      <c r="CS58" s="3"/>
      <c r="CT58" s="3"/>
      <c r="CU58" s="3"/>
      <c r="CV58" s="3"/>
      <c r="CW58" s="3"/>
      <c r="CX58" s="3"/>
      <c r="CY58" s="3"/>
      <c r="CZ58" s="3"/>
      <c r="DA58" s="3"/>
      <c r="DB58" s="3"/>
      <c r="DC58" s="3"/>
      <c r="DD58" s="3"/>
      <c r="DE58" s="3"/>
      <c r="DF58" s="3"/>
      <c r="DG58" s="3"/>
      <c r="DH58" s="3"/>
      <c r="DI58" s="3"/>
      <c r="DJ58" s="3"/>
    </row>
    <row r="59" spans="93:114" x14ac:dyDescent="0.25">
      <c r="CO59" s="3"/>
      <c r="CP59" s="3"/>
      <c r="CQ59" s="3"/>
      <c r="CR59" s="3"/>
      <c r="CS59" s="3"/>
      <c r="CT59" s="3"/>
      <c r="CU59" s="3"/>
      <c r="CV59" s="3"/>
      <c r="CW59" s="3"/>
      <c r="CX59" s="3"/>
      <c r="CY59" s="3"/>
      <c r="CZ59" s="3"/>
      <c r="DA59" s="3"/>
      <c r="DB59" s="3"/>
      <c r="DC59" s="3"/>
      <c r="DD59" s="3"/>
      <c r="DE59" s="3"/>
      <c r="DF59" s="3"/>
      <c r="DG59" s="3"/>
      <c r="DH59" s="3"/>
      <c r="DI59" s="3"/>
      <c r="DJ59" s="3"/>
    </row>
    <row r="60" spans="93:114" x14ac:dyDescent="0.25">
      <c r="CO60" s="3"/>
      <c r="CP60" s="3"/>
      <c r="CQ60" s="3"/>
      <c r="CR60" s="3"/>
      <c r="CS60" s="3"/>
      <c r="CT60" s="3"/>
      <c r="CU60" s="3"/>
      <c r="CV60" s="3"/>
      <c r="CW60" s="3"/>
      <c r="CX60" s="3"/>
      <c r="CY60" s="3"/>
      <c r="CZ60" s="3"/>
      <c r="DA60" s="3"/>
      <c r="DB60" s="3"/>
      <c r="DC60" s="3"/>
      <c r="DD60" s="3"/>
      <c r="DE60" s="3"/>
      <c r="DF60" s="3"/>
      <c r="DG60" s="3"/>
      <c r="DH60" s="3"/>
      <c r="DI60" s="3"/>
      <c r="DJ60" s="3"/>
    </row>
    <row r="61" spans="93:114" x14ac:dyDescent="0.25">
      <c r="CO61" s="3"/>
      <c r="CP61" s="3"/>
      <c r="CQ61" s="3"/>
      <c r="CR61" s="3"/>
      <c r="CS61" s="3"/>
      <c r="CT61" s="3"/>
      <c r="CU61" s="3"/>
      <c r="CV61" s="3"/>
      <c r="CW61" s="3"/>
      <c r="CX61" s="3"/>
      <c r="CY61" s="3"/>
      <c r="CZ61" s="3"/>
      <c r="DA61" s="3"/>
      <c r="DB61" s="3"/>
      <c r="DC61" s="3"/>
      <c r="DD61" s="3"/>
      <c r="DE61" s="3"/>
      <c r="DF61" s="3"/>
      <c r="DG61" s="3"/>
      <c r="DH61" s="3"/>
      <c r="DI61" s="3"/>
      <c r="DJ61" s="3"/>
    </row>
    <row r="62" spans="93:114" x14ac:dyDescent="0.25">
      <c r="CO62" s="3"/>
      <c r="CP62" s="3"/>
      <c r="CQ62" s="3"/>
      <c r="CR62" s="3"/>
      <c r="CS62" s="3"/>
      <c r="CT62" s="3"/>
      <c r="CU62" s="3"/>
      <c r="CV62" s="3"/>
      <c r="CW62" s="3"/>
      <c r="CX62" s="3"/>
      <c r="CY62" s="3"/>
      <c r="CZ62" s="3"/>
      <c r="DA62" s="3"/>
      <c r="DB62" s="3"/>
      <c r="DC62" s="3"/>
      <c r="DD62" s="3"/>
      <c r="DE62" s="3"/>
      <c r="DF62" s="3"/>
      <c r="DG62" s="3"/>
      <c r="DH62" s="3"/>
      <c r="DI62" s="3"/>
      <c r="DJ62" s="3"/>
    </row>
    <row r="63" spans="93:114" x14ac:dyDescent="0.25">
      <c r="CO63" s="3"/>
      <c r="CP63" s="3"/>
      <c r="CQ63" s="3"/>
      <c r="CR63" s="3"/>
      <c r="CS63" s="3"/>
      <c r="CT63" s="3"/>
      <c r="CU63" s="3"/>
      <c r="CV63" s="3"/>
      <c r="CW63" s="3"/>
      <c r="CX63" s="3"/>
      <c r="CY63" s="3"/>
      <c r="CZ63" s="3"/>
      <c r="DA63" s="3"/>
      <c r="DB63" s="3"/>
      <c r="DC63" s="3"/>
      <c r="DD63" s="3"/>
      <c r="DE63" s="3"/>
      <c r="DF63" s="3"/>
      <c r="DG63" s="3"/>
      <c r="DH63" s="3"/>
      <c r="DI63" s="3"/>
      <c r="DJ63" s="3"/>
    </row>
    <row r="64" spans="93:114" x14ac:dyDescent="0.25">
      <c r="CO64" s="3"/>
      <c r="CP64" s="3"/>
      <c r="CQ64" s="3"/>
      <c r="CR64" s="3"/>
      <c r="CS64" s="3"/>
      <c r="CT64" s="3"/>
      <c r="CU64" s="3"/>
      <c r="CV64" s="3"/>
      <c r="CW64" s="3"/>
      <c r="CX64" s="3"/>
      <c r="CY64" s="3"/>
      <c r="CZ64" s="3"/>
      <c r="DA64" s="3"/>
      <c r="DB64" s="3"/>
      <c r="DC64" s="3"/>
      <c r="DD64" s="3"/>
      <c r="DE64" s="3"/>
      <c r="DF64" s="3"/>
      <c r="DG64" s="3"/>
      <c r="DH64" s="3"/>
      <c r="DI64" s="3"/>
      <c r="DJ64" s="3"/>
    </row>
    <row r="65" spans="86:114" x14ac:dyDescent="0.25">
      <c r="CO65" s="3"/>
      <c r="CP65" s="3"/>
      <c r="CQ65" s="3"/>
      <c r="CR65" s="3"/>
      <c r="CS65" s="3"/>
      <c r="CT65" s="3"/>
      <c r="CU65" s="3"/>
      <c r="CV65" s="3"/>
      <c r="CW65" s="3"/>
      <c r="CX65" s="3"/>
      <c r="CY65" s="3"/>
      <c r="CZ65" s="3"/>
      <c r="DA65" s="3"/>
      <c r="DB65" s="3"/>
      <c r="DC65" s="3"/>
      <c r="DD65" s="3"/>
      <c r="DE65" s="3"/>
      <c r="DF65" s="3"/>
      <c r="DG65" s="3"/>
      <c r="DH65" s="3"/>
      <c r="DI65" s="3"/>
      <c r="DJ65" s="3"/>
    </row>
    <row r="66" spans="86:114" x14ac:dyDescent="0.25">
      <c r="CO66" s="3"/>
      <c r="CP66" s="3"/>
      <c r="CQ66" s="3"/>
      <c r="CR66" s="3"/>
      <c r="CS66" s="3"/>
      <c r="CT66" s="3"/>
      <c r="CU66" s="3"/>
      <c r="CV66" s="3"/>
      <c r="CW66" s="3"/>
      <c r="CX66" s="3"/>
      <c r="CY66" s="3"/>
      <c r="CZ66" s="3"/>
      <c r="DA66" s="3"/>
      <c r="DB66" s="3"/>
      <c r="DC66" s="3"/>
      <c r="DD66" s="3"/>
      <c r="DE66" s="3"/>
      <c r="DF66" s="3"/>
      <c r="DG66" s="3"/>
      <c r="DH66" s="3"/>
      <c r="DI66" s="3"/>
      <c r="DJ66" s="3"/>
    </row>
    <row r="67" spans="86:114" x14ac:dyDescent="0.25">
      <c r="CO67" s="3"/>
      <c r="CP67" s="3"/>
      <c r="CQ67" s="3"/>
      <c r="CR67" s="3"/>
      <c r="CS67" s="3"/>
      <c r="CT67" s="3"/>
      <c r="CU67" s="3"/>
      <c r="CV67" s="3"/>
      <c r="CW67" s="3"/>
      <c r="CX67" s="3"/>
      <c r="CY67" s="3"/>
      <c r="CZ67" s="3"/>
      <c r="DA67" s="3"/>
      <c r="DB67" s="3"/>
      <c r="DC67" s="3"/>
      <c r="DD67" s="3"/>
      <c r="DE67" s="3"/>
      <c r="DF67" s="3"/>
      <c r="DG67" s="3"/>
      <c r="DH67" s="3"/>
      <c r="DI67" s="3"/>
      <c r="DJ67" s="3"/>
    </row>
    <row r="68" spans="86:114" x14ac:dyDescent="0.25">
      <c r="CH68" s="4"/>
      <c r="CI68" s="4"/>
      <c r="CJ68" s="4"/>
      <c r="CK68" s="4"/>
      <c r="CL68" s="4"/>
      <c r="CM68" s="4"/>
      <c r="CN68" s="4"/>
      <c r="DD68" s="3"/>
      <c r="DE68" s="3"/>
      <c r="DF68" s="3"/>
      <c r="DG68" s="3"/>
      <c r="DH68" s="3"/>
      <c r="DI68" s="3"/>
      <c r="DJ68" s="3"/>
    </row>
    <row r="69" spans="86:114" x14ac:dyDescent="0.25">
      <c r="CH69" s="4"/>
      <c r="CI69" s="4"/>
      <c r="CJ69" s="4"/>
      <c r="CK69" s="4"/>
      <c r="CL69" s="4"/>
      <c r="CM69" s="4"/>
      <c r="CN69" s="4"/>
      <c r="DD69" s="3"/>
      <c r="DE69" s="3"/>
      <c r="DF69" s="3"/>
      <c r="DG69" s="3"/>
      <c r="DH69" s="3"/>
      <c r="DI69" s="3"/>
      <c r="DJ69" s="3"/>
    </row>
    <row r="70" spans="86:114" x14ac:dyDescent="0.25">
      <c r="CH70" s="4"/>
      <c r="CI70" s="4"/>
      <c r="CJ70" s="4"/>
      <c r="CK70" s="4"/>
      <c r="CL70" s="4"/>
      <c r="CM70" s="4"/>
      <c r="CN70" s="4"/>
      <c r="DD70" s="3"/>
      <c r="DE70" s="3"/>
      <c r="DF70" s="3"/>
      <c r="DG70" s="3"/>
      <c r="DH70" s="3"/>
      <c r="DI70" s="3"/>
      <c r="DJ70" s="3"/>
    </row>
    <row r="71" spans="86:114" x14ac:dyDescent="0.25">
      <c r="CH71" s="4"/>
      <c r="CI71" s="4"/>
      <c r="CJ71" s="4"/>
      <c r="CK71" s="4"/>
      <c r="CL71" s="4"/>
      <c r="CM71" s="4"/>
      <c r="CN71" s="4"/>
      <c r="DD71" s="3"/>
      <c r="DE71" s="3"/>
      <c r="DF71" s="3"/>
      <c r="DG71" s="3"/>
      <c r="DH71" s="3"/>
      <c r="DI71" s="3"/>
      <c r="DJ71" s="3"/>
    </row>
    <row r="72" spans="86:114" x14ac:dyDescent="0.25">
      <c r="CH72" s="4"/>
      <c r="CI72" s="4"/>
      <c r="CJ72" s="4"/>
      <c r="CK72" s="4"/>
      <c r="CL72" s="4"/>
      <c r="CM72" s="4"/>
      <c r="CN72" s="4"/>
      <c r="DD72" s="3"/>
      <c r="DE72" s="3"/>
      <c r="DF72" s="3"/>
      <c r="DG72" s="3"/>
      <c r="DH72" s="3"/>
      <c r="DI72" s="3"/>
      <c r="DJ72" s="3"/>
    </row>
    <row r="73" spans="86:114" x14ac:dyDescent="0.25">
      <c r="CH73" s="4"/>
      <c r="CI73" s="4"/>
      <c r="CJ73" s="4"/>
      <c r="CK73" s="4"/>
      <c r="CL73" s="4"/>
      <c r="CM73" s="4"/>
      <c r="CN73" s="4"/>
      <c r="DD73" s="3"/>
      <c r="DE73" s="3"/>
      <c r="DF73" s="3"/>
      <c r="DG73" s="3"/>
      <c r="DH73" s="3"/>
      <c r="DI73" s="3"/>
      <c r="DJ73" s="3"/>
    </row>
    <row r="74" spans="86:114" x14ac:dyDescent="0.25">
      <c r="CH74" s="4"/>
      <c r="CI74" s="4"/>
      <c r="CJ74" s="4"/>
      <c r="CK74" s="4"/>
      <c r="CL74" s="4"/>
      <c r="CM74" s="4"/>
      <c r="CN74" s="4"/>
      <c r="DD74" s="3"/>
      <c r="DE74" s="3"/>
      <c r="DF74" s="3"/>
      <c r="DG74" s="3"/>
      <c r="DH74" s="3"/>
      <c r="DI74" s="3"/>
      <c r="DJ74" s="3"/>
    </row>
    <row r="75" spans="86:114" x14ac:dyDescent="0.25">
      <c r="CH75" s="4"/>
      <c r="CI75" s="4"/>
      <c r="CJ75" s="4"/>
      <c r="CK75" s="4"/>
      <c r="CL75" s="4"/>
      <c r="CM75" s="4"/>
      <c r="CN75" s="4"/>
      <c r="DD75" s="3"/>
      <c r="DE75" s="3"/>
      <c r="DF75" s="3"/>
      <c r="DG75" s="3"/>
      <c r="DH75" s="3"/>
      <c r="DI75" s="3"/>
      <c r="DJ75" s="3"/>
    </row>
    <row r="76" spans="86:114" x14ac:dyDescent="0.25">
      <c r="CH76" s="4"/>
      <c r="CI76" s="4"/>
      <c r="CJ76" s="4"/>
      <c r="CK76" s="4"/>
      <c r="CL76" s="4"/>
      <c r="CM76" s="4"/>
      <c r="CN76" s="4"/>
      <c r="DD76" s="3"/>
      <c r="DE76" s="3"/>
      <c r="DF76" s="3"/>
      <c r="DG76" s="3"/>
      <c r="DH76" s="3"/>
      <c r="DI76" s="3"/>
      <c r="DJ76" s="3"/>
    </row>
    <row r="77" spans="86:114" x14ac:dyDescent="0.25">
      <c r="CH77" s="4"/>
      <c r="CI77" s="4"/>
      <c r="CJ77" s="4"/>
      <c r="CK77" s="4"/>
      <c r="CL77" s="4"/>
      <c r="CM77" s="4"/>
      <c r="CN77" s="4"/>
      <c r="DD77" s="3"/>
      <c r="DE77" s="3"/>
      <c r="DF77" s="3"/>
      <c r="DG77" s="3"/>
      <c r="DH77" s="3"/>
      <c r="DI77" s="3"/>
      <c r="DJ77" s="3"/>
    </row>
    <row r="78" spans="86:114" x14ac:dyDescent="0.25">
      <c r="CH78" s="4"/>
      <c r="CI78" s="4"/>
      <c r="CJ78" s="4"/>
      <c r="CK78" s="4"/>
      <c r="CL78" s="4"/>
      <c r="CM78" s="4"/>
      <c r="CN78" s="4"/>
      <c r="DD78" s="3"/>
      <c r="DE78" s="3"/>
      <c r="DF78" s="3"/>
      <c r="DG78" s="3"/>
      <c r="DH78" s="3"/>
      <c r="DI78" s="3"/>
      <c r="DJ78" s="3"/>
    </row>
    <row r="79" spans="86:114" x14ac:dyDescent="0.25">
      <c r="CH79" s="4"/>
      <c r="CI79" s="4"/>
      <c r="CJ79" s="4"/>
      <c r="CK79" s="4"/>
      <c r="CL79" s="4"/>
      <c r="CM79" s="4"/>
      <c r="CN79" s="4"/>
      <c r="DD79" s="3"/>
      <c r="DE79" s="3"/>
      <c r="DF79" s="3"/>
      <c r="DG79" s="3"/>
      <c r="DH79" s="3"/>
      <c r="DI79" s="3"/>
      <c r="DJ79" s="3"/>
    </row>
    <row r="80" spans="86:114" x14ac:dyDescent="0.25">
      <c r="CH80" s="4"/>
      <c r="CI80" s="4"/>
      <c r="CJ80" s="4"/>
      <c r="CK80" s="4"/>
      <c r="CL80" s="4"/>
      <c r="CM80" s="4"/>
      <c r="CN80" s="4"/>
      <c r="DD80" s="3"/>
      <c r="DE80" s="3"/>
      <c r="DF80" s="3"/>
      <c r="DG80" s="3"/>
      <c r="DH80" s="3"/>
      <c r="DI80" s="3"/>
      <c r="DJ80" s="3"/>
    </row>
    <row r="81" spans="86:114" x14ac:dyDescent="0.25">
      <c r="CH81" s="4"/>
      <c r="CI81" s="4"/>
      <c r="CJ81" s="4"/>
      <c r="CK81" s="4"/>
      <c r="CL81" s="4"/>
      <c r="CM81" s="4"/>
      <c r="CN81" s="4"/>
      <c r="DD81" s="3"/>
      <c r="DE81" s="3"/>
      <c r="DF81" s="3"/>
      <c r="DG81" s="3"/>
      <c r="DH81" s="3"/>
      <c r="DI81" s="3"/>
      <c r="DJ81" s="3"/>
    </row>
    <row r="82" spans="86:114" x14ac:dyDescent="0.25">
      <c r="CH82" s="4"/>
      <c r="CI82" s="4"/>
      <c r="CJ82" s="4"/>
      <c r="CK82" s="4"/>
      <c r="CL82" s="4"/>
      <c r="CM82" s="4"/>
      <c r="CN82" s="4"/>
      <c r="DD82" s="3"/>
      <c r="DE82" s="3"/>
      <c r="DF82" s="3"/>
      <c r="DG82" s="3"/>
      <c r="DH82" s="3"/>
      <c r="DI82" s="3"/>
      <c r="DJ82" s="3"/>
    </row>
    <row r="83" spans="86:114" x14ac:dyDescent="0.25">
      <c r="CH83" s="4"/>
      <c r="CI83" s="4"/>
      <c r="CJ83" s="4"/>
      <c r="CK83" s="4"/>
      <c r="CL83" s="4"/>
      <c r="CM83" s="4"/>
      <c r="CN83" s="4"/>
      <c r="DD83" s="3"/>
      <c r="DE83" s="3"/>
      <c r="DF83" s="3"/>
      <c r="DG83" s="3"/>
      <c r="DH83" s="3"/>
      <c r="DI83" s="3"/>
      <c r="DJ83" s="3"/>
    </row>
    <row r="84" spans="86:114" x14ac:dyDescent="0.25">
      <c r="CH84" s="4"/>
      <c r="CI84" s="4"/>
      <c r="CJ84" s="4"/>
      <c r="CK84" s="4"/>
      <c r="CL84" s="4"/>
      <c r="CM84" s="4"/>
      <c r="CN84" s="4"/>
      <c r="DD84" s="3"/>
      <c r="DE84" s="3"/>
      <c r="DF84" s="3"/>
      <c r="DG84" s="3"/>
      <c r="DH84" s="3"/>
      <c r="DI84" s="3"/>
      <c r="DJ84" s="3"/>
    </row>
    <row r="85" spans="86:114" x14ac:dyDescent="0.25">
      <c r="CH85" s="4"/>
      <c r="CI85" s="4"/>
      <c r="CJ85" s="4"/>
      <c r="CK85" s="4"/>
      <c r="CL85" s="4"/>
      <c r="CM85" s="4"/>
      <c r="CN85" s="4"/>
      <c r="DD85" s="3"/>
      <c r="DE85" s="3"/>
      <c r="DF85" s="3"/>
      <c r="DG85" s="3"/>
      <c r="DH85" s="3"/>
      <c r="DI85" s="3"/>
      <c r="DJ85" s="3"/>
    </row>
    <row r="86" spans="86:114" x14ac:dyDescent="0.25">
      <c r="CH86" s="4"/>
      <c r="CI86" s="4"/>
      <c r="CJ86" s="4"/>
      <c r="CK86" s="4"/>
      <c r="CL86" s="4"/>
      <c r="CM86" s="4"/>
      <c r="CN86" s="4"/>
      <c r="DD86" s="3"/>
      <c r="DE86" s="3"/>
      <c r="DF86" s="3"/>
      <c r="DG86" s="3"/>
      <c r="DH86" s="3"/>
      <c r="DI86" s="3"/>
      <c r="DJ86" s="3"/>
    </row>
    <row r="87" spans="86:114" x14ac:dyDescent="0.25">
      <c r="CH87" s="4"/>
      <c r="CI87" s="4"/>
      <c r="CJ87" s="4"/>
      <c r="CK87" s="4"/>
      <c r="CL87" s="4"/>
      <c r="CM87" s="4"/>
      <c r="CN87" s="4"/>
      <c r="DD87" s="3"/>
      <c r="DE87" s="3"/>
      <c r="DF87" s="3"/>
      <c r="DG87" s="3"/>
      <c r="DH87" s="3"/>
      <c r="DI87" s="3"/>
      <c r="DJ87" s="3"/>
    </row>
    <row r="88" spans="86:114" x14ac:dyDescent="0.25">
      <c r="CH88" s="4"/>
      <c r="CI88" s="4"/>
      <c r="CJ88" s="4"/>
      <c r="CK88" s="4"/>
      <c r="CL88" s="4"/>
      <c r="CM88" s="4"/>
      <c r="CN88" s="4"/>
      <c r="DD88" s="3"/>
      <c r="DE88" s="3"/>
      <c r="DF88" s="3"/>
      <c r="DG88" s="3"/>
      <c r="DH88" s="3"/>
      <c r="DI88" s="3"/>
      <c r="DJ88" s="3"/>
    </row>
  </sheetData>
  <conditionalFormatting sqref="I42:I1048576">
    <cfRule type="cellIs" dxfId="96" priority="3" operator="greaterThan">
      <formula>0</formula>
    </cfRule>
    <cfRule type="cellIs" dxfId="95" priority="4" operator="lessThan">
      <formula>0</formula>
    </cfRule>
  </conditionalFormatting>
  <pageMargins left="0.7" right="0.7" top="0.75" bottom="0.75" header="0.3" footer="0.3"/>
  <pageSetup paperSize="8" scale="6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Feuil1</vt:lpstr>
      <vt:lpstr>Reprog (en cours)</vt:lpstr>
      <vt:lpstr>Feuil2</vt:lpstr>
      <vt:lpstr>Feuil3</vt:lpstr>
      <vt:lpstr>Feuil1!Impression_des_titres</vt:lpstr>
    </vt:vector>
  </TitlesOfParts>
  <Company>cra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pe.melac</dc:creator>
  <cp:lastModifiedBy>p.coste</cp:lastModifiedBy>
  <cp:lastPrinted>2017-09-29T07:53:37Z</cp:lastPrinted>
  <dcterms:created xsi:type="dcterms:W3CDTF">2016-01-13T16:44:12Z</dcterms:created>
  <dcterms:modified xsi:type="dcterms:W3CDTF">2017-11-21T14:06:04Z</dcterms:modified>
</cp:coreProperties>
</file>