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queryTables/queryTable1.xml" ContentType="application/vnd.openxmlformats-officedocument.spreadsheetml.queryTable+xml"/>
  <Override PartName="/xl/comments1.xml" ContentType="application/vnd.openxmlformats-officedocument.spreadsheetml.comments+xml"/>
  <Override PartName="/xl/tables/table2.xml" ContentType="application/vnd.openxmlformats-officedocument.spreadsheetml.table+xml"/>
  <Override PartName="/xl/queryTables/queryTable2.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05" windowWidth="19440" windowHeight="6060"/>
  </bookViews>
  <sheets>
    <sheet name="Feuil1" sheetId="1" r:id="rId1"/>
    <sheet name="Reprog (en cours)" sheetId="4" state="hidden" r:id="rId2"/>
  </sheets>
  <definedNames>
    <definedName name="_xlnm.Print_Titles" localSheetId="0">Feuil1!$2:$2</definedName>
    <definedName name="Lancer_la_requête_à_partir_de_Excel_Files" localSheetId="0" hidden="1">Feuil1!$A$2:$BC$62</definedName>
    <definedName name="Lancer_la_requête_à_partir_de_Excel_Files" localSheetId="1" hidden="1">'Reprog (en cours)'!$A$1:$AS$40</definedName>
    <definedName name="_xlnm.Print_Area" localSheetId="0">Feuil1!$A$1:$BD$64</definedName>
  </definedNames>
  <calcPr calcId="145621"/>
</workbook>
</file>

<file path=xl/calcChain.xml><?xml version="1.0" encoding="utf-8"?>
<calcChain xmlns="http://schemas.openxmlformats.org/spreadsheetml/2006/main">
  <c r="V64" i="1" l="1"/>
  <c r="U64" i="1"/>
  <c r="H5" i="1" l="1"/>
  <c r="T5" i="1" s="1"/>
  <c r="X62" i="1" l="1"/>
  <c r="AC62" i="1"/>
  <c r="R62" i="1" l="1"/>
  <c r="P62" i="1" s="1"/>
  <c r="T62" i="1" s="1"/>
  <c r="U61" i="1"/>
  <c r="X61" i="1"/>
  <c r="AC61" i="1"/>
  <c r="S62" i="1" l="1"/>
  <c r="Q62" i="1"/>
  <c r="R61" i="1"/>
  <c r="Q61" i="1" s="1"/>
  <c r="U59" i="1"/>
  <c r="X59" i="1"/>
  <c r="AC59" i="1"/>
  <c r="U60" i="1"/>
  <c r="X60" i="1"/>
  <c r="AC60" i="1"/>
  <c r="S61" i="1" l="1"/>
  <c r="P61" i="1"/>
  <c r="T61" i="1" s="1"/>
  <c r="R60" i="1"/>
  <c r="P60" i="1" s="1"/>
  <c r="T60" i="1" s="1"/>
  <c r="R59" i="1"/>
  <c r="Q59" i="1" s="1"/>
  <c r="U3" i="1"/>
  <c r="U4" i="1"/>
  <c r="U5" i="1"/>
  <c r="U6" i="1"/>
  <c r="U7" i="1"/>
  <c r="U8" i="1"/>
  <c r="U9" i="1"/>
  <c r="U10" i="1"/>
  <c r="U11" i="1"/>
  <c r="U12" i="1"/>
  <c r="U13" i="1"/>
  <c r="U14" i="1"/>
  <c r="U15" i="1"/>
  <c r="U16" i="1"/>
  <c r="U17" i="1"/>
  <c r="U18" i="1"/>
  <c r="U19" i="1"/>
  <c r="U20" i="1"/>
  <c r="U21" i="1"/>
  <c r="U22" i="1"/>
  <c r="U26" i="1"/>
  <c r="U27" i="1"/>
  <c r="U28" i="1"/>
  <c r="U29" i="1"/>
  <c r="U30" i="1"/>
  <c r="U31" i="1"/>
  <c r="U32" i="1"/>
  <c r="U33" i="1"/>
  <c r="U34" i="1"/>
  <c r="U35" i="1"/>
  <c r="U36" i="1"/>
  <c r="U37" i="1"/>
  <c r="U38" i="1"/>
  <c r="U39" i="1"/>
  <c r="U40" i="1"/>
  <c r="U41" i="1"/>
  <c r="U42" i="1"/>
  <c r="U43" i="1"/>
  <c r="U44" i="1"/>
  <c r="U45" i="1"/>
  <c r="U46" i="1"/>
  <c r="U47" i="1"/>
  <c r="U48" i="1"/>
  <c r="U49" i="1"/>
  <c r="U50" i="1"/>
  <c r="U51" i="1"/>
  <c r="U52" i="1"/>
  <c r="U53" i="1"/>
  <c r="U54" i="1"/>
  <c r="U55" i="1"/>
  <c r="U56" i="1"/>
  <c r="U57" i="1"/>
  <c r="U58" i="1"/>
  <c r="AC3" i="1"/>
  <c r="AC4" i="1"/>
  <c r="AC5" i="1"/>
  <c r="AC6" i="1"/>
  <c r="AC7" i="1"/>
  <c r="AC8" i="1"/>
  <c r="AC9" i="1"/>
  <c r="AC10" i="1"/>
  <c r="AC11" i="1"/>
  <c r="AC12" i="1"/>
  <c r="AC13" i="1"/>
  <c r="AC14" i="1"/>
  <c r="AC15" i="1"/>
  <c r="AC16" i="1"/>
  <c r="AC17" i="1"/>
  <c r="AC18" i="1"/>
  <c r="AC19" i="1"/>
  <c r="AC20" i="1"/>
  <c r="AC21" i="1"/>
  <c r="AC22" i="1"/>
  <c r="AC23" i="1"/>
  <c r="AC24" i="1"/>
  <c r="AC25" i="1"/>
  <c r="AC26" i="1"/>
  <c r="AC28" i="1"/>
  <c r="AC29" i="1"/>
  <c r="AC30" i="1"/>
  <c r="AC31" i="1"/>
  <c r="AC32" i="1"/>
  <c r="AC33" i="1"/>
  <c r="AC34" i="1"/>
  <c r="AC35" i="1"/>
  <c r="AC36" i="1"/>
  <c r="AC37" i="1"/>
  <c r="AC38" i="1"/>
  <c r="AC39" i="1"/>
  <c r="AC40" i="1"/>
  <c r="AC41" i="1"/>
  <c r="AC42" i="1"/>
  <c r="AC43" i="1"/>
  <c r="AC44" i="1"/>
  <c r="AC45" i="1"/>
  <c r="AC46" i="1"/>
  <c r="AC47" i="1"/>
  <c r="AC48" i="1"/>
  <c r="AC49" i="1"/>
  <c r="AC50" i="1"/>
  <c r="AC51" i="1"/>
  <c r="AC52" i="1"/>
  <c r="AC53" i="1"/>
  <c r="AC54" i="1"/>
  <c r="AC55" i="1"/>
  <c r="AC56" i="1"/>
  <c r="AC57" i="1"/>
  <c r="AC58" i="1"/>
  <c r="P59" i="1" l="1"/>
  <c r="T59" i="1" s="1"/>
  <c r="S59" i="1"/>
  <c r="S60" i="1"/>
  <c r="Q60" i="1"/>
  <c r="R10" i="1"/>
  <c r="Q10" i="1" s="1"/>
  <c r="X11" i="1"/>
  <c r="R11" i="1" s="1"/>
  <c r="H4" i="1"/>
  <c r="P10" i="1" l="1"/>
  <c r="S10" i="1"/>
  <c r="Q11" i="1"/>
  <c r="P11" i="1"/>
  <c r="S11" i="1"/>
  <c r="H8" i="1" l="1"/>
  <c r="H9" i="1"/>
  <c r="H10" i="1"/>
  <c r="H7" i="1"/>
  <c r="U23" i="1" l="1"/>
  <c r="U24" i="1"/>
  <c r="U25" i="1"/>
  <c r="B63" i="1" l="1"/>
  <c r="C63" i="1"/>
  <c r="G63" i="1"/>
  <c r="H63" i="1"/>
  <c r="J63" i="1"/>
  <c r="V63" i="1"/>
  <c r="Y63" i="1"/>
  <c r="Z63" i="1"/>
  <c r="AA63" i="1"/>
  <c r="AB63" i="1"/>
  <c r="AD63" i="1"/>
  <c r="AE63" i="1"/>
  <c r="AF63" i="1"/>
  <c r="AG63" i="1"/>
  <c r="AH63" i="1"/>
  <c r="AI63" i="1"/>
  <c r="AJ63" i="1"/>
  <c r="AK63" i="1"/>
  <c r="AL63" i="1"/>
  <c r="AM63" i="1"/>
  <c r="AN63" i="1"/>
  <c r="AO63" i="1"/>
  <c r="AP63" i="1"/>
  <c r="AQ63" i="1"/>
  <c r="AR63" i="1"/>
  <c r="AS63" i="1"/>
  <c r="AT63" i="1"/>
  <c r="AU63" i="1"/>
  <c r="AV63" i="1"/>
  <c r="AW63" i="1"/>
  <c r="AX63" i="1"/>
  <c r="AY63" i="1"/>
  <c r="AZ63" i="1"/>
  <c r="BA63" i="1"/>
  <c r="X3" i="1"/>
  <c r="R3" i="1" s="1"/>
  <c r="X4" i="1"/>
  <c r="R4" i="1" s="1"/>
  <c r="X5" i="1"/>
  <c r="R5" i="1" s="1"/>
  <c r="X6" i="1"/>
  <c r="R6" i="1" s="1"/>
  <c r="X7" i="1"/>
  <c r="R7" i="1" s="1"/>
  <c r="X8" i="1"/>
  <c r="R8" i="1" s="1"/>
  <c r="X9" i="1"/>
  <c r="R9" i="1" s="1"/>
  <c r="X12" i="1"/>
  <c r="R12" i="1" s="1"/>
  <c r="X13" i="1"/>
  <c r="R13" i="1" s="1"/>
  <c r="X14" i="1"/>
  <c r="R14" i="1" s="1"/>
  <c r="X15" i="1"/>
  <c r="R15" i="1" s="1"/>
  <c r="X16" i="1"/>
  <c r="R16" i="1" s="1"/>
  <c r="X17" i="1"/>
  <c r="R17" i="1" s="1"/>
  <c r="X18" i="1"/>
  <c r="R18" i="1" s="1"/>
  <c r="X19" i="1"/>
  <c r="R19" i="1" s="1"/>
  <c r="X20" i="1"/>
  <c r="R20" i="1" s="1"/>
  <c r="X21" i="1"/>
  <c r="R21" i="1" s="1"/>
  <c r="X22" i="1"/>
  <c r="R22" i="1" s="1"/>
  <c r="X23" i="1"/>
  <c r="R23" i="1" s="1"/>
  <c r="X24" i="1"/>
  <c r="R24" i="1" s="1"/>
  <c r="X25" i="1"/>
  <c r="R25" i="1" s="1"/>
  <c r="X26" i="1"/>
  <c r="R26" i="1" s="1"/>
  <c r="X27" i="1"/>
  <c r="R27" i="1" s="1"/>
  <c r="X28" i="1"/>
  <c r="R28" i="1" s="1"/>
  <c r="X29" i="1"/>
  <c r="R29" i="1" s="1"/>
  <c r="X30" i="1"/>
  <c r="R30" i="1" s="1"/>
  <c r="X31" i="1"/>
  <c r="R31" i="1" s="1"/>
  <c r="X32" i="1"/>
  <c r="R32" i="1" s="1"/>
  <c r="X33" i="1"/>
  <c r="R33" i="1" s="1"/>
  <c r="X34" i="1"/>
  <c r="R34" i="1" s="1"/>
  <c r="X35" i="1"/>
  <c r="R35" i="1" s="1"/>
  <c r="X36" i="1"/>
  <c r="R36" i="1" s="1"/>
  <c r="X37" i="1"/>
  <c r="R37" i="1" s="1"/>
  <c r="X38" i="1"/>
  <c r="R38" i="1" s="1"/>
  <c r="X39" i="1"/>
  <c r="R39" i="1" s="1"/>
  <c r="X40" i="1"/>
  <c r="R40" i="1" s="1"/>
  <c r="X41" i="1"/>
  <c r="R41" i="1" s="1"/>
  <c r="X42" i="1"/>
  <c r="R42" i="1" s="1"/>
  <c r="X43" i="1"/>
  <c r="R43" i="1" s="1"/>
  <c r="X44" i="1"/>
  <c r="R44" i="1" s="1"/>
  <c r="X45" i="1"/>
  <c r="R45" i="1" s="1"/>
  <c r="X46" i="1"/>
  <c r="R46" i="1" s="1"/>
  <c r="X47" i="1"/>
  <c r="R47" i="1" s="1"/>
  <c r="X48" i="1"/>
  <c r="R48" i="1" s="1"/>
  <c r="X49" i="1"/>
  <c r="R49" i="1" s="1"/>
  <c r="X50" i="1"/>
  <c r="R50" i="1" s="1"/>
  <c r="X51" i="1"/>
  <c r="R51" i="1" s="1"/>
  <c r="X52" i="1"/>
  <c r="R52" i="1" s="1"/>
  <c r="X53" i="1"/>
  <c r="R53" i="1" s="1"/>
  <c r="X54" i="1"/>
  <c r="R54" i="1" s="1"/>
  <c r="X55" i="1"/>
  <c r="R55" i="1" s="1"/>
  <c r="X56" i="1"/>
  <c r="R56" i="1" s="1"/>
  <c r="X57" i="1"/>
  <c r="R57" i="1" s="1"/>
  <c r="X58" i="1"/>
  <c r="R58" i="1" s="1"/>
  <c r="Q55" i="1" l="1"/>
  <c r="P55" i="1"/>
  <c r="S55" i="1"/>
  <c r="Q51" i="1"/>
  <c r="P51" i="1"/>
  <c r="S51" i="1"/>
  <c r="Q47" i="1"/>
  <c r="S47" i="1"/>
  <c r="P47" i="1"/>
  <c r="Q43" i="1"/>
  <c r="P43" i="1"/>
  <c r="S43" i="1"/>
  <c r="Q39" i="1"/>
  <c r="P39" i="1"/>
  <c r="S39" i="1"/>
  <c r="Q36" i="1"/>
  <c r="S36" i="1"/>
  <c r="P36" i="1"/>
  <c r="Q32" i="1"/>
  <c r="P32" i="1"/>
  <c r="S32" i="1"/>
  <c r="Q28" i="1"/>
  <c r="P28" i="1"/>
  <c r="S28" i="1"/>
  <c r="Q25" i="1"/>
  <c r="P25" i="1"/>
  <c r="S25" i="1"/>
  <c r="Q21" i="1"/>
  <c r="S21" i="1"/>
  <c r="P21" i="1"/>
  <c r="Q17" i="1"/>
  <c r="P17" i="1"/>
  <c r="S17" i="1"/>
  <c r="Q13" i="1"/>
  <c r="P13" i="1"/>
  <c r="S13" i="1"/>
  <c r="Q9" i="1"/>
  <c r="P9" i="1"/>
  <c r="S9" i="1"/>
  <c r="Q6" i="1"/>
  <c r="S6" i="1"/>
  <c r="P6" i="1"/>
  <c r="P58" i="1"/>
  <c r="Q58" i="1"/>
  <c r="S58" i="1"/>
  <c r="P54" i="1"/>
  <c r="Q54" i="1"/>
  <c r="S54" i="1"/>
  <c r="P50" i="1"/>
  <c r="Q50" i="1"/>
  <c r="S50" i="1"/>
  <c r="P46" i="1"/>
  <c r="Q46" i="1"/>
  <c r="S46" i="1"/>
  <c r="P42" i="1"/>
  <c r="Q42" i="1"/>
  <c r="S42" i="1"/>
  <c r="P38" i="1"/>
  <c r="Q38" i="1"/>
  <c r="S38" i="1"/>
  <c r="P35" i="1"/>
  <c r="T35" i="1" s="1"/>
  <c r="Q35" i="1"/>
  <c r="S35" i="1"/>
  <c r="P31" i="1"/>
  <c r="Q31" i="1"/>
  <c r="S31" i="1"/>
  <c r="P27" i="1"/>
  <c r="Q27" i="1"/>
  <c r="S27" i="1"/>
  <c r="P24" i="1"/>
  <c r="Q24" i="1"/>
  <c r="S24" i="1"/>
  <c r="P20" i="1"/>
  <c r="T20" i="1" s="1"/>
  <c r="Q20" i="1"/>
  <c r="S20" i="1"/>
  <c r="P16" i="1"/>
  <c r="Q16" i="1"/>
  <c r="S16" i="1"/>
  <c r="P8" i="1"/>
  <c r="S8" i="1"/>
  <c r="Q8" i="1"/>
  <c r="P5" i="1"/>
  <c r="S5" i="1"/>
  <c r="Q5" i="1"/>
  <c r="Q57" i="1"/>
  <c r="S57" i="1"/>
  <c r="P57" i="1"/>
  <c r="T57" i="1" s="1"/>
  <c r="Q53" i="1"/>
  <c r="P53" i="1"/>
  <c r="S53" i="1"/>
  <c r="Q49" i="1"/>
  <c r="P49" i="1"/>
  <c r="S49" i="1"/>
  <c r="Q45" i="1"/>
  <c r="S45" i="1"/>
  <c r="P45" i="1"/>
  <c r="T45" i="1" s="1"/>
  <c r="Q41" i="1"/>
  <c r="P41" i="1"/>
  <c r="T41" i="1" s="1"/>
  <c r="S41" i="1"/>
  <c r="Q34" i="1"/>
  <c r="S34" i="1"/>
  <c r="P34" i="1"/>
  <c r="T34" i="1" s="1"/>
  <c r="Q30" i="1"/>
  <c r="P30" i="1"/>
  <c r="T30" i="1" s="1"/>
  <c r="S30" i="1"/>
  <c r="Q26" i="1"/>
  <c r="S26" i="1"/>
  <c r="P26" i="1"/>
  <c r="Q23" i="1"/>
  <c r="P23" i="1"/>
  <c r="S23" i="1"/>
  <c r="Q19" i="1"/>
  <c r="S19" i="1"/>
  <c r="P19" i="1"/>
  <c r="T19" i="1" s="1"/>
  <c r="Q15" i="1"/>
  <c r="P15" i="1"/>
  <c r="T15" i="1" s="1"/>
  <c r="S15" i="1"/>
  <c r="Q7" i="1"/>
  <c r="S7" i="1"/>
  <c r="P7" i="1"/>
  <c r="Q4" i="1"/>
  <c r="P4" i="1"/>
  <c r="S4" i="1"/>
  <c r="P56" i="1"/>
  <c r="S56" i="1"/>
  <c r="Q56" i="1"/>
  <c r="P52" i="1"/>
  <c r="S52" i="1"/>
  <c r="Q52" i="1"/>
  <c r="P48" i="1"/>
  <c r="S48" i="1"/>
  <c r="Q48" i="1"/>
  <c r="P44" i="1"/>
  <c r="S44" i="1"/>
  <c r="Q44" i="1"/>
  <c r="P40" i="1"/>
  <c r="S40" i="1"/>
  <c r="Q40" i="1"/>
  <c r="P37" i="1"/>
  <c r="S37" i="1"/>
  <c r="Q37" i="1"/>
  <c r="P33" i="1"/>
  <c r="S33" i="1"/>
  <c r="Q33" i="1"/>
  <c r="P29" i="1"/>
  <c r="S29" i="1"/>
  <c r="Q29" i="1"/>
  <c r="P22" i="1"/>
  <c r="T22" i="1" s="1"/>
  <c r="S22" i="1"/>
  <c r="Q22" i="1"/>
  <c r="P18" i="1"/>
  <c r="S18" i="1"/>
  <c r="Q18" i="1"/>
  <c r="P14" i="1"/>
  <c r="S14" i="1"/>
  <c r="Q14" i="1"/>
  <c r="P12" i="1"/>
  <c r="T12" i="1" s="1"/>
  <c r="S12" i="1"/>
  <c r="Q12" i="1"/>
  <c r="P3" i="1"/>
  <c r="Q3" i="1"/>
  <c r="S3" i="1"/>
  <c r="C41" i="4"/>
  <c r="F41" i="4"/>
  <c r="H2" i="4"/>
  <c r="H3" i="4"/>
  <c r="H4" i="4"/>
  <c r="H5" i="4"/>
  <c r="H6" i="4"/>
  <c r="H7" i="4"/>
  <c r="H8" i="4"/>
  <c r="H9" i="4"/>
  <c r="H10" i="4"/>
  <c r="H11" i="4"/>
  <c r="H12" i="4"/>
  <c r="H13" i="4"/>
  <c r="H14" i="4"/>
  <c r="H15" i="4"/>
  <c r="H16" i="4"/>
  <c r="H17" i="4"/>
  <c r="H18" i="4"/>
  <c r="H19" i="4"/>
  <c r="H20" i="4"/>
  <c r="H21" i="4"/>
  <c r="H22" i="4"/>
  <c r="H23" i="4"/>
  <c r="H24" i="4"/>
  <c r="H25" i="4"/>
  <c r="H26" i="4"/>
  <c r="H27" i="4"/>
  <c r="H28" i="4"/>
  <c r="H29" i="4"/>
  <c r="H30" i="4"/>
  <c r="H31" i="4"/>
  <c r="H32" i="4"/>
  <c r="H33" i="4"/>
  <c r="H34" i="4"/>
  <c r="H35" i="4"/>
  <c r="H36" i="4"/>
  <c r="H37" i="4"/>
  <c r="H38" i="4"/>
  <c r="H39" i="4"/>
  <c r="H40" i="4"/>
  <c r="M2" i="4"/>
  <c r="K2" i="4" s="1"/>
  <c r="M3" i="4"/>
  <c r="K3" i="4" s="1"/>
  <c r="M4" i="4"/>
  <c r="M5" i="4"/>
  <c r="M6" i="4"/>
  <c r="K6" i="4" s="1"/>
  <c r="M7" i="4"/>
  <c r="K7" i="4" s="1"/>
  <c r="M8" i="4"/>
  <c r="M9" i="4"/>
  <c r="M10" i="4"/>
  <c r="K10" i="4" s="1"/>
  <c r="M11" i="4"/>
  <c r="K11" i="4" s="1"/>
  <c r="M12" i="4"/>
  <c r="M13" i="4"/>
  <c r="M14" i="4"/>
  <c r="K14" i="4" s="1"/>
  <c r="M15" i="4"/>
  <c r="K15" i="4" s="1"/>
  <c r="M16" i="4"/>
  <c r="M17" i="4"/>
  <c r="M18" i="4"/>
  <c r="K18" i="4" s="1"/>
  <c r="M19" i="4"/>
  <c r="K19" i="4" s="1"/>
  <c r="M20" i="4"/>
  <c r="M21" i="4"/>
  <c r="M22" i="4"/>
  <c r="K22" i="4" s="1"/>
  <c r="M23" i="4"/>
  <c r="K23" i="4" s="1"/>
  <c r="M24" i="4"/>
  <c r="M25" i="4"/>
  <c r="M26" i="4"/>
  <c r="K26" i="4" s="1"/>
  <c r="M27" i="4"/>
  <c r="K27" i="4" s="1"/>
  <c r="M28" i="4"/>
  <c r="M29" i="4"/>
  <c r="M30" i="4"/>
  <c r="K30" i="4" s="1"/>
  <c r="M31" i="4"/>
  <c r="K31" i="4" s="1"/>
  <c r="M32" i="4"/>
  <c r="M33" i="4"/>
  <c r="M34" i="4"/>
  <c r="K34" i="4" s="1"/>
  <c r="M35" i="4"/>
  <c r="K35" i="4" s="1"/>
  <c r="M36" i="4"/>
  <c r="M37" i="4"/>
  <c r="M38" i="4"/>
  <c r="K38" i="4" s="1"/>
  <c r="M39" i="4"/>
  <c r="K39" i="4" s="1"/>
  <c r="M40" i="4"/>
  <c r="P2" i="4"/>
  <c r="P3" i="4"/>
  <c r="P4" i="4"/>
  <c r="P5" i="4"/>
  <c r="P6" i="4"/>
  <c r="P7" i="4"/>
  <c r="P8" i="4"/>
  <c r="P9" i="4"/>
  <c r="P10" i="4"/>
  <c r="P11" i="4"/>
  <c r="P12" i="4"/>
  <c r="P13" i="4"/>
  <c r="P14" i="4"/>
  <c r="P15" i="4"/>
  <c r="P16" i="4"/>
  <c r="P17" i="4"/>
  <c r="P18" i="4"/>
  <c r="P19" i="4"/>
  <c r="P20" i="4"/>
  <c r="P21" i="4"/>
  <c r="P22" i="4"/>
  <c r="P23" i="4"/>
  <c r="P24" i="4"/>
  <c r="P25" i="4"/>
  <c r="P26" i="4"/>
  <c r="P27" i="4"/>
  <c r="P28" i="4"/>
  <c r="P29" i="4"/>
  <c r="P30" i="4"/>
  <c r="P31" i="4"/>
  <c r="P32" i="4"/>
  <c r="P33" i="4"/>
  <c r="P34" i="4"/>
  <c r="P35" i="4"/>
  <c r="P36" i="4"/>
  <c r="P37" i="4"/>
  <c r="P38" i="4"/>
  <c r="P39" i="4"/>
  <c r="P40" i="4"/>
  <c r="U2" i="4"/>
  <c r="U3" i="4"/>
  <c r="U4" i="4"/>
  <c r="U5" i="4"/>
  <c r="U6" i="4"/>
  <c r="U7" i="4"/>
  <c r="U8" i="4"/>
  <c r="U9" i="4"/>
  <c r="U10" i="4"/>
  <c r="U11" i="4"/>
  <c r="U12" i="4"/>
  <c r="U13" i="4"/>
  <c r="U14" i="4"/>
  <c r="U15" i="4"/>
  <c r="U16" i="4"/>
  <c r="U17" i="4"/>
  <c r="U18" i="4"/>
  <c r="U19" i="4"/>
  <c r="U20" i="4"/>
  <c r="U21" i="4"/>
  <c r="U22" i="4"/>
  <c r="U23" i="4"/>
  <c r="U24" i="4"/>
  <c r="U25" i="4"/>
  <c r="U26" i="4"/>
  <c r="U27" i="4"/>
  <c r="U28" i="4"/>
  <c r="U29" i="4"/>
  <c r="U30" i="4"/>
  <c r="U31" i="4"/>
  <c r="U32" i="4"/>
  <c r="U33" i="4"/>
  <c r="U34" i="4"/>
  <c r="U35" i="4"/>
  <c r="U36" i="4"/>
  <c r="U37" i="4"/>
  <c r="U38" i="4"/>
  <c r="U39" i="4"/>
  <c r="U40" i="4"/>
  <c r="T58" i="1" l="1"/>
  <c r="T31" i="1"/>
  <c r="T3" i="1"/>
  <c r="T26" i="1"/>
  <c r="T46" i="1"/>
  <c r="T48" i="1"/>
  <c r="T42" i="1"/>
  <c r="T16" i="1"/>
  <c r="T49" i="1"/>
  <c r="T23" i="1"/>
  <c r="T9" i="1"/>
  <c r="T28" i="1"/>
  <c r="T55" i="1"/>
  <c r="T29" i="1"/>
  <c r="T32" i="1"/>
  <c r="T24" i="1"/>
  <c r="T44" i="1"/>
  <c r="T52" i="1"/>
  <c r="T21" i="1"/>
  <c r="T36" i="1"/>
  <c r="T47" i="1"/>
  <c r="T27" i="1"/>
  <c r="T54" i="1"/>
  <c r="T14" i="1"/>
  <c r="T13" i="1"/>
  <c r="T39" i="1"/>
  <c r="T38" i="1"/>
  <c r="T40" i="1"/>
  <c r="T17" i="1"/>
  <c r="T43" i="1"/>
  <c r="T50" i="1"/>
  <c r="T56" i="1"/>
  <c r="T8" i="1"/>
  <c r="T11" i="1"/>
  <c r="T25" i="1"/>
  <c r="T51" i="1"/>
  <c r="T10" i="1"/>
  <c r="T33" i="1"/>
  <c r="T18" i="1"/>
  <c r="T37" i="1"/>
  <c r="K40" i="4"/>
  <c r="K32" i="4"/>
  <c r="I32" i="4" s="1"/>
  <c r="J32" i="4" s="1"/>
  <c r="K24" i="4"/>
  <c r="K16" i="4"/>
  <c r="I16" i="4" s="1"/>
  <c r="J16" i="4" s="1"/>
  <c r="K4" i="4"/>
  <c r="K36" i="4"/>
  <c r="I36" i="4" s="1"/>
  <c r="J36" i="4" s="1"/>
  <c r="K28" i="4"/>
  <c r="K20" i="4"/>
  <c r="I20" i="4" s="1"/>
  <c r="J20" i="4" s="1"/>
  <c r="K12" i="4"/>
  <c r="K8" i="4"/>
  <c r="K41" i="4" s="1"/>
  <c r="K37" i="4"/>
  <c r="K33" i="4"/>
  <c r="I33" i="4" s="1"/>
  <c r="J33" i="4" s="1"/>
  <c r="K29" i="4"/>
  <c r="K25" i="4"/>
  <c r="L25" i="4" s="1"/>
  <c r="K21" i="4"/>
  <c r="K17" i="4"/>
  <c r="I17" i="4" s="1"/>
  <c r="J17" i="4" s="1"/>
  <c r="K13" i="4"/>
  <c r="K9" i="4"/>
  <c r="L9" i="4" s="1"/>
  <c r="K5" i="4"/>
  <c r="I35" i="4"/>
  <c r="J35" i="4" s="1"/>
  <c r="L35" i="4"/>
  <c r="I27" i="4"/>
  <c r="J27" i="4" s="1"/>
  <c r="L27" i="4"/>
  <c r="I19" i="4"/>
  <c r="J19" i="4" s="1"/>
  <c r="L19" i="4"/>
  <c r="I11" i="4"/>
  <c r="J11" i="4" s="1"/>
  <c r="L11" i="4"/>
  <c r="I3" i="4"/>
  <c r="J3" i="4" s="1"/>
  <c r="L3" i="4"/>
  <c r="L40" i="4"/>
  <c r="I40" i="4"/>
  <c r="J40" i="4" s="1"/>
  <c r="L32" i="4"/>
  <c r="L24" i="4"/>
  <c r="I24" i="4"/>
  <c r="J24" i="4" s="1"/>
  <c r="L16" i="4"/>
  <c r="L8" i="4"/>
  <c r="I34" i="4"/>
  <c r="J34" i="4" s="1"/>
  <c r="L34" i="4"/>
  <c r="I26" i="4"/>
  <c r="J26" i="4" s="1"/>
  <c r="L26" i="4"/>
  <c r="I18" i="4"/>
  <c r="J18" i="4" s="1"/>
  <c r="L18" i="4"/>
  <c r="I14" i="4"/>
  <c r="J14" i="4" s="1"/>
  <c r="L14" i="4"/>
  <c r="I6" i="4"/>
  <c r="J6" i="4" s="1"/>
  <c r="L6" i="4"/>
  <c r="I25" i="4"/>
  <c r="J25" i="4" s="1"/>
  <c r="I9" i="4"/>
  <c r="J9" i="4" s="1"/>
  <c r="I39" i="4"/>
  <c r="J39" i="4" s="1"/>
  <c r="L39" i="4"/>
  <c r="I31" i="4"/>
  <c r="J31" i="4" s="1"/>
  <c r="L31" i="4"/>
  <c r="I23" i="4"/>
  <c r="J23" i="4" s="1"/>
  <c r="L23" i="4"/>
  <c r="I15" i="4"/>
  <c r="J15" i="4" s="1"/>
  <c r="L15" i="4"/>
  <c r="I7" i="4"/>
  <c r="J7" i="4" s="1"/>
  <c r="L7" i="4"/>
  <c r="L36" i="4"/>
  <c r="L28" i="4"/>
  <c r="I28" i="4"/>
  <c r="J28" i="4" s="1"/>
  <c r="L20" i="4"/>
  <c r="L12" i="4"/>
  <c r="I12" i="4"/>
  <c r="J12" i="4" s="1"/>
  <c r="L4" i="4"/>
  <c r="I4" i="4"/>
  <c r="J4" i="4" s="1"/>
  <c r="I38" i="4"/>
  <c r="J38" i="4" s="1"/>
  <c r="L38" i="4"/>
  <c r="I30" i="4"/>
  <c r="J30" i="4" s="1"/>
  <c r="L30" i="4"/>
  <c r="I22" i="4"/>
  <c r="J22" i="4" s="1"/>
  <c r="L22" i="4"/>
  <c r="I10" i="4"/>
  <c r="J10" i="4" s="1"/>
  <c r="L10" i="4"/>
  <c r="I2" i="4"/>
  <c r="J2" i="4" s="1"/>
  <c r="L2" i="4"/>
  <c r="I37" i="4"/>
  <c r="J37" i="4" s="1"/>
  <c r="L37" i="4"/>
  <c r="I29" i="4"/>
  <c r="J29" i="4" s="1"/>
  <c r="L29" i="4"/>
  <c r="I21" i="4"/>
  <c r="J21" i="4" s="1"/>
  <c r="L21" i="4"/>
  <c r="I13" i="4"/>
  <c r="J13" i="4" s="1"/>
  <c r="L13" i="4"/>
  <c r="I5" i="4"/>
  <c r="J5" i="4" s="1"/>
  <c r="L5" i="4"/>
  <c r="H41" i="4"/>
  <c r="U41" i="4"/>
  <c r="P41" i="4"/>
  <c r="M41" i="4"/>
  <c r="U63" i="1"/>
  <c r="X63" i="1"/>
  <c r="X64" i="1" s="1"/>
  <c r="AC63" i="1"/>
  <c r="T6" i="1" l="1"/>
  <c r="T7" i="1"/>
  <c r="T4" i="1"/>
  <c r="L17" i="4"/>
  <c r="L33" i="4"/>
  <c r="I8" i="4"/>
  <c r="J8" i="4" s="1"/>
  <c r="I41" i="4"/>
  <c r="J41" i="4"/>
  <c r="R63" i="1"/>
  <c r="T63" i="1" l="1"/>
  <c r="P63" i="1"/>
</calcChain>
</file>

<file path=xl/comments1.xml><?xml version="1.0" encoding="utf-8"?>
<comments xmlns="http://schemas.openxmlformats.org/spreadsheetml/2006/main">
  <authors>
    <author>C.MARIE</author>
  </authors>
  <commentList>
    <comment ref="X64" authorId="0">
      <text>
        <r>
          <rPr>
            <b/>
            <sz val="9"/>
            <color indexed="81"/>
            <rFont val="Tahoma"/>
            <family val="2"/>
          </rPr>
          <t>C.MARIE:</t>
        </r>
        <r>
          <rPr>
            <sz val="9"/>
            <color indexed="81"/>
            <rFont val="Tahoma"/>
            <family val="2"/>
          </rPr>
          <t xml:space="preserve">
incluant l'autofinancement GIP
</t>
        </r>
      </text>
    </comment>
  </commentList>
</comments>
</file>

<file path=xl/connections.xml><?xml version="1.0" encoding="utf-8"?>
<connections xmlns="http://schemas.openxmlformats.org/spreadsheetml/2006/main">
  <connection id="1" name="Lancer la requête à partir de Excel Files" type="1" refreshedVersion="4" background="1" saveData="1">
    <dbPr connection="DSN=Excel Files;DBQ=P:\GIP Massif\AUT_GEST\Suivi - Pilotage\Tableaux bord\Base dossiers déposés.xlsm;DefaultDir=P:\GIP Massif\AUT_GEST\Suivi - Pilotage\Tableaux bord;DriverId=1046;MaxBufferSize=2048;PageTimeout=5;" command="SELECT `'Depot projet$'`.Programme, `'Depot projet$'`.ID_Synergie, `'Depot projet$'`.Nom_MO, `'Depot projet$'`.Intitule_Operation, `'Depot projet$'`.`Coût total déposé`, `'Depot projet$'`.`Aide Publique demandée`, `'Depot projet$'`.Total_Etat_FN2, `'Depot projet$'`.FNADT_FN2, `'Depot projet$'`.AgricultureFN2, `'Depot projet$'`.Total_Regions_FN2, `'Depot projet$'`.AURA_FN2, `'Depot projet$'`.BFC_FN2, `'Depot projet$'`.ALPC_FN2, `'Depot projet$'`.LRMP_FN2, `'Depot projet$'`.Total_Dpts_FN2, `'Depot projet$'`.`03_FN2`, `'Depot projet$'`.`07_FN2`, `'Depot projet$'`.`11_FN2`, `'Depot projet$'`.`12_FN2`, `'Depot projet$'`.`15_FN2`, `'Depot projet$'`.`19_FN2`, `'Depot projet$'`.`21_FN2`, `'Depot projet$'`.`23_FN2`, `'Depot projet$'`.`30_FN2`, `'Depot projet$'`.`34_FN2`, `'Depot projet$'`.`42_FN2`, `'Depot projet$'`.`43_FN2`, `'Depot projet$'`.`46_FN2`, `'Depot projet$'`.`48_FN2`, `'Depot projet$'`.`58_FN2`, `'Depot projet$'`.`63_FN2`, `'Depot projet$'`.`69_FN2`, `'Depot projet$'`.`71_FN2`, `'Depot projet$'`.`81_FN2`, `'Depot projet$'`.`82_FN2`, `'Depot projet$'`.`87_FN2`, `'Depot projet$'`.`89_FN2`, `'Depot projet$'`.`Autre Public2`, `'Depot projet$'`.UE2 AS 'Prévisionnel FEDER', `'Depot projet$'`.`Avis Cprog` AS 'Avis Cprog précédent', `'Depot projet$'`.`ID_dossier GIP`, `'Depot projet$'`.`Dde cofi Etat`, `'Depot projet$'`.`Dde cofi Régions`, `'Depot projet$'`.`Dde cofi Dpt`, `'Depot projet$'`.`Date ARC`, `'Depot projet$'`.`FEDER Demandé`, `'Depot projet$'`.`Taux Aide publique`, `'Depot projet$'`.`Taux FEDER`, `'Depot projet$'`.`Date début operation`, `'Depot projet$'`.Thematique_x000d__x000a_FROM `'Depot projet$'` `'Depot projet$'`_x000d__x000a_WHERE (`'Depot projet$'`.`Avis Cprog` Is Null) AND (`'Depot projet$'`.`Date dépôt` Is Not Null) AND (`'Depot projet$'`.`Coût total déposé` Is Not Null) AND (`'Depot projet$'`.`Date Cprog` Is Null) OR (`'Depot projet$'`.`Avis Cprog`='4-ajournement') AND (`'Depot projet$'`.`Date dépôt` Is Not Null) AND (`'Depot projet$'`.`Coût total déposé` Is Not Null)"/>
  </connection>
  <connection id="2" name="Reprog" type="1" refreshedVersion="4" background="1" saveData="1">
    <dbPr connection="DSN=Excel Files;DBQ=P:\GIP Massif\AUT_GEST\Suivi - Pilotage\Tableaux bord\Base dossiers déposés.xlsm;DefaultDir=P:\GIP Massif\AUT_GEST\Suivi - Pilotage\Tableaux bord;DriverId=1046;MaxBufferSize=2048;PageTimeout=5;" command="SELECT `'Depot projet$'`.Programme, `'Depot projet$'`.ID_Synergie, `'Depot projet$'`.Nom_MO, `'Depot projet$'`.Intitule_Operation, `'Depot projet$'`.`Coût total déposé`, `'Depot projet$'`.`Aide Publique demandée`, `'Depot projet$'`.Total_Etat_FN2 AS 'Etat', `'Depot projet$'`.FNADT_FN2 AS 'FNADT', `'Depot projet$'`.AgricultureFN2 AS 'Agriculture', `'Depot projet$'`.Total_Regions_FN2 AS 'Régions', `'Depot projet$'`.AURA_FN2 AS 'AURA', `'Depot projet$'`.BFC_FN2 AS 'BFC', `'Depot projet$'`.ALPC_FN2 AS 'ALPC', `'Depot projet$'`.LRMP_FN2 AS 'LRMP', `'Depot projet$'`.Total_Dpts_FN2 AS 'Dpts', `'Depot projet$'`.`03_FN2` AS '03', `'Depot projet$'`.`07_FN2` AS '07', `'Depot projet$'`.`11_FN2` AS '11', `'Depot projet$'`.`12_FN2` AS '12', `'Depot projet$'`.`15_FN2` AS '15', `'Depot projet$'`.`19_FN2` AS '19', `'Depot projet$'`.`21_FN2` AS '21', `'Depot projet$'`.`23_FN2` AS '23', `'Depot projet$'`.`30_FN2` AS '30', `'Depot projet$'`.`34_FN2` AS '34', `'Depot projet$'`.`42_FN2` AS '42', `'Depot projet$'`.`43_FN2` AS '43', `'Depot projet$'`.`46_FN2` AS '46', `'Depot projet$'`.`48_FN2` AS '48', `'Depot projet$'`.`58_FN2` AS '58', `'Depot projet$'`.`63_FN2` AS '63', `'Depot projet$'`.`69_FN2` AS '69', `'Depot projet$'`.`71_FN2` AS '71', `'Depot projet$'`.`81_FN2` AS '81', `'Depot projet$'`.`82_FN2` AS '82', `'Depot projet$'`.`87_FN2` AS '87', `'Depot projet$'`.`89_FN2` AS '89', `'Depot projet$'`.`Autre Public2` AS 'Autre Public', `'Depot projet$'`.UE2 AS 'FEDER', `'Depot projet$'`.`ID_dossier GIP`, `'Depot projet$'`.`Coût total Eligible FEDER`_x000d__x000a_FROM `'Depot projet$'` `'Depot projet$'`_x000d__x000a_WHERE (`'Depot projet$'`.`Avis Cprog`='7-reprogrammation') AND (`'Depot projet$'`.`Date dépôt` Is Not Null) AND (`'Depot projet$'`.`Coût total déposé` Is Not Null) AND (`'Depot projet$'`.`Date Cprog` Is Null) OR (`'Depot projet$'`.`Avis Cprog`='7-reprogrammation') AND (`'Depot projet$'`.`Date dépôt` Is Not Null) AND (`'Depot projet$'`.`Coût total déposé` Is Not Null) AND (`'Depot projet$'`.`Date Cprog`={ts '2016-06-02 00:00:00'}) OR (`'Depot projet$'`.`Avis Cprog`='7-reprogrammation') AND (`'Depot projet$'`.`Date dépôt` Is Not Null) AND (`'Depot projet$'`.`Coût total déposé` Is Not Null) AND (`'Depot projet$'`.`Date Cprog` Is Null)"/>
  </connection>
</connections>
</file>

<file path=xl/sharedStrings.xml><?xml version="1.0" encoding="utf-8"?>
<sst xmlns="http://schemas.openxmlformats.org/spreadsheetml/2006/main" count="859" uniqueCount="441">
  <si>
    <t>Programme</t>
  </si>
  <si>
    <t>Nom_MO</t>
  </si>
  <si>
    <t>Intitule_Operation</t>
  </si>
  <si>
    <t>Coût total déposé</t>
  </si>
  <si>
    <t>Aide Publique demandée</t>
  </si>
  <si>
    <t>CIMAC</t>
  </si>
  <si>
    <t>POI</t>
  </si>
  <si>
    <t>Vivier Bois Massif central</t>
  </si>
  <si>
    <t>MacCOFOR</t>
  </si>
  <si>
    <t>Terre de Liens</t>
  </si>
  <si>
    <t>Réseau en scène Languedoc-Roussillon</t>
  </si>
  <si>
    <t>DES LENDEMAINS QUI CHANTENT</t>
  </si>
  <si>
    <t>Le Transfo</t>
  </si>
  <si>
    <t>FNADT_FN2</t>
  </si>
  <si>
    <t>Manque</t>
  </si>
  <si>
    <t>Taux Aide Massif</t>
  </si>
  <si>
    <t>Aide Massif Obtenu</t>
  </si>
  <si>
    <t>Taux Aide Publique</t>
  </si>
  <si>
    <t>ID_Synergie</t>
  </si>
  <si>
    <t>Total</t>
  </si>
  <si>
    <t>AURA_FN2</t>
  </si>
  <si>
    <t>LRMP_FN2</t>
  </si>
  <si>
    <t>03_FN2</t>
  </si>
  <si>
    <t>07_FN2</t>
  </si>
  <si>
    <t>11_FN2</t>
  </si>
  <si>
    <t>12_FN2</t>
  </si>
  <si>
    <t>15_FN2</t>
  </si>
  <si>
    <t>19_FN2</t>
  </si>
  <si>
    <t>21_FN2</t>
  </si>
  <si>
    <t>23_FN2</t>
  </si>
  <si>
    <t>30_FN2</t>
  </si>
  <si>
    <t>34_FN2</t>
  </si>
  <si>
    <t>42_FN2</t>
  </si>
  <si>
    <t>43_FN2</t>
  </si>
  <si>
    <t>46_FN2</t>
  </si>
  <si>
    <t>48_FN2</t>
  </si>
  <si>
    <t>58_FN2</t>
  </si>
  <si>
    <t>63_FN2</t>
  </si>
  <si>
    <t>69_FN2</t>
  </si>
  <si>
    <t>71_FN2</t>
  </si>
  <si>
    <t>81_FN2</t>
  </si>
  <si>
    <t>82_FN2</t>
  </si>
  <si>
    <t>87_FN2</t>
  </si>
  <si>
    <t>89_FN2</t>
  </si>
  <si>
    <t>Autre Public2</t>
  </si>
  <si>
    <t>ID_dossier GIP</t>
  </si>
  <si>
    <t xml:space="preserve">Remarques </t>
  </si>
  <si>
    <t>'Prévisionnel FEDER'</t>
  </si>
  <si>
    <t xml:space="preserve">Total_Etat_FN2 </t>
  </si>
  <si>
    <t xml:space="preserve">Total_Regions_FN2 </t>
  </si>
  <si>
    <t xml:space="preserve">Total_Dpts_FN2 </t>
  </si>
  <si>
    <t>Aide Publique Obtenue</t>
  </si>
  <si>
    <t>BFC_FN2</t>
  </si>
  <si>
    <t>ALPC_FN2</t>
  </si>
  <si>
    <t>AgricultureFN2</t>
  </si>
  <si>
    <t>Coût total Eligible FEDER</t>
  </si>
  <si>
    <t>Coût total</t>
  </si>
  <si>
    <t>'FNADT'</t>
  </si>
  <si>
    <t>'Agriculture'</t>
  </si>
  <si>
    <t>'AURA'</t>
  </si>
  <si>
    <t>'BFC'</t>
  </si>
  <si>
    <t>'ALPC'</t>
  </si>
  <si>
    <t>'LRMP'</t>
  </si>
  <si>
    <t>'03'</t>
  </si>
  <si>
    <t>'07'</t>
  </si>
  <si>
    <t>'11'</t>
  </si>
  <si>
    <t>'12'</t>
  </si>
  <si>
    <t>'15'</t>
  </si>
  <si>
    <t>'19'</t>
  </si>
  <si>
    <t>'21'</t>
  </si>
  <si>
    <t>'23'</t>
  </si>
  <si>
    <t>'30'</t>
  </si>
  <si>
    <t>'34'</t>
  </si>
  <si>
    <t>'42'</t>
  </si>
  <si>
    <t>'43'</t>
  </si>
  <si>
    <t>'46'</t>
  </si>
  <si>
    <t>'48'</t>
  </si>
  <si>
    <t>'58'</t>
  </si>
  <si>
    <t>'63'</t>
  </si>
  <si>
    <t>'69'</t>
  </si>
  <si>
    <t>'71'</t>
  </si>
  <si>
    <t>'81'</t>
  </si>
  <si>
    <t>'82'</t>
  </si>
  <si>
    <t>'87'</t>
  </si>
  <si>
    <t>'89'</t>
  </si>
  <si>
    <t>'FEDER'</t>
  </si>
  <si>
    <t>'Autre Public'</t>
  </si>
  <si>
    <t>Etat</t>
  </si>
  <si>
    <t>Régions</t>
  </si>
  <si>
    <t>Départements</t>
  </si>
  <si>
    <t>D067</t>
  </si>
  <si>
    <t>Commune d'Autun</t>
  </si>
  <si>
    <t>D037e</t>
  </si>
  <si>
    <t>Communauté de communes du Grand Autunois Morvan</t>
  </si>
  <si>
    <t>Aménagements activités pleine nature de la Communauté de communes du Grand Autunois Morvan : développement de l'itinérance verte "vélo" et création d'un espace d'accueil randonneurs en forêt de Montmain</t>
  </si>
  <si>
    <t>MC0004473</t>
  </si>
  <si>
    <t>Développement des activités de pleine nature autour de la base de loisirs Marcel Lucotte à Autun</t>
  </si>
  <si>
    <t>D037d</t>
  </si>
  <si>
    <t>Appel à projet Massif central - Amplification et diversification d'une politique locale d'accueil</t>
  </si>
  <si>
    <t>reprogrammation sur périmètre dérogatoire</t>
  </si>
  <si>
    <t>MC0005459</t>
  </si>
  <si>
    <t>D115</t>
  </si>
  <si>
    <t>Conseil départemental de la Lozère</t>
  </si>
  <si>
    <t>Accompagner les territoires du Massif central dans la mise en œuvre d’une offre d’accueil qualifiée</t>
  </si>
  <si>
    <t>MC0005229</t>
  </si>
  <si>
    <t>Association du Pays du Haut Limousin</t>
  </si>
  <si>
    <t>Mise en oeuvre d’une politique d’accueil à l’échelle du Pays du Haut Limousin</t>
  </si>
  <si>
    <t>D063</t>
  </si>
  <si>
    <t>Conservatoire Botanique National du Massif central</t>
  </si>
  <si>
    <t>MC0000893</t>
  </si>
  <si>
    <t>Contribution à la capitalisation des résultats de l'expérience acquis dans le cadre du programme multipartenaires de "préservation de la biodiversité des milieux ouverts herbacées du Massif central" par expérimentation et diffusion de la méthode d'évaluat</t>
  </si>
  <si>
    <t>D001</t>
  </si>
  <si>
    <t>D013</t>
  </si>
  <si>
    <t>Mobiliser les citoyens et mettre en lien les acteurs pour accueillir et accompagner les projets sur les territoires du Massif central</t>
  </si>
  <si>
    <t>MC0005458</t>
  </si>
  <si>
    <t>Impulser des organisations opérationnelles innovantes en valorisant les dynamiques forêt-bois dans les territoires du Massif central pour favoriser leur attractivité</t>
  </si>
  <si>
    <t>D021a</t>
  </si>
  <si>
    <t>URCOFOR Auvergne-Limousin</t>
  </si>
  <si>
    <t>D021b</t>
  </si>
  <si>
    <t>URCOFOR Languedoc-Roussillon</t>
  </si>
  <si>
    <t>D021c</t>
  </si>
  <si>
    <t>URCOFOR Midi-Pyrénées</t>
  </si>
  <si>
    <t>D021d</t>
  </si>
  <si>
    <t>URCOFOR Rhône-Alpes</t>
  </si>
  <si>
    <t>D021e</t>
  </si>
  <si>
    <t>MC0004691</t>
  </si>
  <si>
    <t>Syndicat Mixte du Grand Site des gorges du Tarn, de la Jonte et des Causses</t>
  </si>
  <si>
    <t>Pôle de pleine nature émergent des gorges du Tarn</t>
  </si>
  <si>
    <t>D030</t>
  </si>
  <si>
    <t>MC0005090</t>
  </si>
  <si>
    <t>Syndicat Mixte d'Aménagement du Mont Lozère</t>
  </si>
  <si>
    <t>Pôle pleine nature Mont Lozère</t>
  </si>
  <si>
    <t>D040</t>
  </si>
  <si>
    <t>D044</t>
  </si>
  <si>
    <t>Syndicat Mixte pour l’Aménagement Touristique du Bassin de Sioule</t>
  </si>
  <si>
    <t>Structuration du pôle « émergent » Gorges de la Sioule</t>
  </si>
  <si>
    <t>Groupe projet pilote des entreprises du bois construction pour les marchés du bâtiment performant : action de coopération interrégionale</t>
  </si>
  <si>
    <t>D048a</t>
  </si>
  <si>
    <t>SAS Lafargue - Fermes de Figeac</t>
  </si>
  <si>
    <t>D048b</t>
  </si>
  <si>
    <t>MC0005097</t>
  </si>
  <si>
    <t>Association pour le Développement du Pays d’Aurillac</t>
  </si>
  <si>
    <t>Ingénierie de l’accueil n°1</t>
  </si>
  <si>
    <t>D055</t>
  </si>
  <si>
    <t>MC0003885</t>
  </si>
  <si>
    <t>Syndicat Mixte du Beaujolais</t>
  </si>
  <si>
    <t>Politique d’accueil du Pays Beaujolais</t>
  </si>
  <si>
    <t>D062</t>
  </si>
  <si>
    <t>MC0005093</t>
  </si>
  <si>
    <t>Communauté de communes du pays de Murat</t>
  </si>
  <si>
    <t xml:space="preserve">Déploiement et extension du pack accueil télétravail </t>
  </si>
  <si>
    <t>D065b</t>
  </si>
  <si>
    <t>D073</t>
  </si>
  <si>
    <t>Communauté de communes des Portes du Morvan</t>
  </si>
  <si>
    <t>Politique d’accueil de nouvelles populations et construction d’une offre d’accueil qualifiée</t>
  </si>
  <si>
    <t>MC0005309</t>
  </si>
  <si>
    <t>Communauté de communes des Sources de la Loire</t>
  </si>
  <si>
    <t>Construction d’une politique d’accueil en Montagne ardéchoise</t>
  </si>
  <si>
    <t>D077</t>
  </si>
  <si>
    <t>MC0005484</t>
  </si>
  <si>
    <t>Communauté de communes Donjon Val Libre</t>
  </si>
  <si>
    <t>Politiques d'accueil de nouvelles populations dans le Massif central. Appel à projets pour l'ingénierie de l'accueil n°1-2015</t>
  </si>
  <si>
    <t>D081a</t>
  </si>
  <si>
    <t>MC0005490</t>
  </si>
  <si>
    <t>Communauté de communes Sioule Colettes et Bouble</t>
  </si>
  <si>
    <t>D081b</t>
  </si>
  <si>
    <t>D088b</t>
  </si>
  <si>
    <t>Centre National de la Propriété Forestière (CNPF)</t>
  </si>
  <si>
    <t>Référentiel national de certification carbone</t>
  </si>
  <si>
    <t>D100a</t>
  </si>
  <si>
    <t>Développement des Arts Vivants en Massif Central</t>
  </si>
  <si>
    <t>D100b</t>
  </si>
  <si>
    <t>Développement des Arts Vivants en Massif central</t>
  </si>
  <si>
    <t>D100c</t>
  </si>
  <si>
    <t>AVEC Limousin</t>
  </si>
  <si>
    <t>D100d</t>
  </si>
  <si>
    <t>Derrière le Hublot</t>
  </si>
  <si>
    <t>D100e</t>
  </si>
  <si>
    <t>La Nacre</t>
  </si>
  <si>
    <t>D100f</t>
  </si>
  <si>
    <t>Le Lab</t>
  </si>
  <si>
    <t>D100g</t>
  </si>
  <si>
    <t>D108</t>
  </si>
  <si>
    <t>Association Sur le chemin de R.L. Stevenson</t>
  </si>
  <si>
    <t>Animation, Promotion et Développement du chemin de Stevenson</t>
  </si>
  <si>
    <t>D109b</t>
  </si>
  <si>
    <t xml:space="preserve">Acepp Adehl– Ardèche Drome et Haut Lignon  </t>
  </si>
  <si>
    <t>Accueil Parents Enfants en Massif Central 2020</t>
  </si>
  <si>
    <t>D109c</t>
  </si>
  <si>
    <t>ACEPP 46</t>
  </si>
  <si>
    <t>D109d</t>
  </si>
  <si>
    <t>ACEPP Rhône</t>
  </si>
  <si>
    <t>D109e</t>
  </si>
  <si>
    <t>ACEPP 81</t>
  </si>
  <si>
    <t>D109f</t>
  </si>
  <si>
    <t>ACEPP Auvergne</t>
  </si>
  <si>
    <t>MC0004501</t>
  </si>
  <si>
    <t>Conseil départemental de l'Allier</t>
  </si>
  <si>
    <t>Actions de prospection dans le domaine de la santé et du tourisme</t>
  </si>
  <si>
    <t>D110</t>
  </si>
  <si>
    <t>Dde cofi Etat</t>
  </si>
  <si>
    <t>Dde cofi Régions</t>
  </si>
  <si>
    <t>Dde cofi Dpt</t>
  </si>
  <si>
    <t>Date ARC</t>
  </si>
  <si>
    <t>X</t>
  </si>
  <si>
    <t>AURA</t>
  </si>
  <si>
    <t>FEDER Demandé</t>
  </si>
  <si>
    <t>Taux Aide publique</t>
  </si>
  <si>
    <t>Taux FEDER</t>
  </si>
  <si>
    <t>70,00%</t>
  </si>
  <si>
    <t>40,00%</t>
  </si>
  <si>
    <t>0,00%</t>
  </si>
  <si>
    <t>80,00%</t>
  </si>
  <si>
    <t>50,00%</t>
  </si>
  <si>
    <t>Cofinancements annoncés</t>
  </si>
  <si>
    <t>Taux Aide Publique cofi</t>
  </si>
  <si>
    <t>Taux Aide Massif cofi</t>
  </si>
  <si>
    <t>Aide Massif Obtenue</t>
  </si>
  <si>
    <t>Date début operation</t>
  </si>
  <si>
    <t>OCC</t>
  </si>
  <si>
    <t>COOP de France Rhône-Alpes Auvergne</t>
  </si>
  <si>
    <t>Proposition de prestation du réseau Coop de France dans le cadre de la mise en place d'un cluster herbe Massif Central</t>
  </si>
  <si>
    <t>D205</t>
  </si>
  <si>
    <t>DRAAF</t>
  </si>
  <si>
    <t>ARA</t>
  </si>
  <si>
    <t>MC0010310</t>
  </si>
  <si>
    <t>Communauté de Communes du Massif du Sancy</t>
  </si>
  <si>
    <t>CTDD</t>
  </si>
  <si>
    <t>NA</t>
  </si>
  <si>
    <t>Pôle Pleine Nature Grand Sancy</t>
  </si>
  <si>
    <t>30,00%</t>
  </si>
  <si>
    <t>D227</t>
  </si>
  <si>
    <t>Communauté de Communes du Saint Affricain</t>
  </si>
  <si>
    <t xml:space="preserve">Pôle de pleine nature Grands Causses Lévézou - Création d’un pôle d’excellence tourisme équestre : création d’un parcours de TREC et de d’une piste de galop </t>
  </si>
  <si>
    <t>MC0010964</t>
  </si>
  <si>
    <t>D229</t>
  </si>
  <si>
    <t>Communauté de Communes du Quercy Rouergue et des Gorges de l’Aveyron</t>
  </si>
  <si>
    <t>Développement du tourisme pêche et qualification de l’accueil des publics Pleine Nature en Quercy Rouergue et Gorges de l’Aveyron</t>
  </si>
  <si>
    <t>53,58%</t>
  </si>
  <si>
    <t>34,44%</t>
  </si>
  <si>
    <t>82</t>
  </si>
  <si>
    <t>34</t>
  </si>
  <si>
    <t>MC0006607</t>
  </si>
  <si>
    <t>MC0005520</t>
  </si>
  <si>
    <t>MC0005564</t>
  </si>
  <si>
    <t>MC0005471</t>
  </si>
  <si>
    <t>MC0008113</t>
  </si>
  <si>
    <t>MC0005792</t>
  </si>
  <si>
    <t>MC0006214</t>
  </si>
  <si>
    <t>MC0007995</t>
  </si>
  <si>
    <t>MC0006288</t>
  </si>
  <si>
    <t>D231a</t>
  </si>
  <si>
    <t>Réseau CIVAM</t>
  </si>
  <si>
    <t>Agriculture durable de Moyenne Montagne (ADMM)</t>
  </si>
  <si>
    <t>AURA-NA-OCC</t>
  </si>
  <si>
    <t>D231b</t>
  </si>
  <si>
    <t>ADDEAR Loire</t>
  </si>
  <si>
    <t>75,00%</t>
  </si>
  <si>
    <t>D231c</t>
  </si>
  <si>
    <t>APABA</t>
  </si>
  <si>
    <t>D231d</t>
  </si>
  <si>
    <t>Cantadear</t>
  </si>
  <si>
    <t>79,77%</t>
  </si>
  <si>
    <t>D231e</t>
  </si>
  <si>
    <t>FDCIVAM Ardèche</t>
  </si>
  <si>
    <t>D231f</t>
  </si>
  <si>
    <t>FRCIVAM Auvergne</t>
  </si>
  <si>
    <t>D231g</t>
  </si>
  <si>
    <t>FRCIVAM Limousin</t>
  </si>
  <si>
    <t>D231h</t>
  </si>
  <si>
    <t>FRCIVAM Languedoc-Roussillon</t>
  </si>
  <si>
    <t>D231i</t>
  </si>
  <si>
    <t>SOLAGRO</t>
  </si>
  <si>
    <t>Commune de Mons-la-Trivalle</t>
  </si>
  <si>
    <t>Camp de base APN Montagnes du Caroux</t>
  </si>
  <si>
    <t>D233</t>
  </si>
  <si>
    <t>Conservatoire d'Espaces Naturels d'Auvergne</t>
  </si>
  <si>
    <t>Réseau d'Ilôts de Sénescense en Forêts Anciennes - phase 1</t>
  </si>
  <si>
    <t>D225</t>
  </si>
  <si>
    <t>DREAL</t>
  </si>
  <si>
    <t>86,65%</t>
  </si>
  <si>
    <t>39,14%</t>
  </si>
  <si>
    <t>MC0011478</t>
  </si>
  <si>
    <t>Communauté de Communes de Millau Grands Causses</t>
  </si>
  <si>
    <t>La destination VTT et Trail, une nouvelle offre : l’itinérance</t>
  </si>
  <si>
    <t>D238a</t>
  </si>
  <si>
    <t>62,57%</t>
  </si>
  <si>
    <t>29,09%</t>
  </si>
  <si>
    <t>Communauté de communes Larzac et Vallées</t>
  </si>
  <si>
    <t>Création d’une base VTT sur le territoire Larzac Vallées</t>
  </si>
  <si>
    <t>D238b</t>
  </si>
  <si>
    <t>12</t>
  </si>
  <si>
    <t>Equipement d’une offre de services dédiés à la pratique du VTT - Saint-Affrique/Roquefort</t>
  </si>
  <si>
    <t>D238c</t>
  </si>
  <si>
    <t>39,86%</t>
  </si>
  <si>
    <t>19,93%</t>
  </si>
  <si>
    <t>Cité scolaire Jean Jaurés</t>
  </si>
  <si>
    <t>Création d’un parcours de maniabilité de VTT</t>
  </si>
  <si>
    <t>D238d</t>
  </si>
  <si>
    <t>70,98%</t>
  </si>
  <si>
    <t>L'étape</t>
  </si>
  <si>
    <t xml:space="preserve">Acquisition de VTT AE </t>
  </si>
  <si>
    <t>D238e</t>
  </si>
  <si>
    <t>20,00%</t>
  </si>
  <si>
    <t>ROC ET CANYON</t>
  </si>
  <si>
    <t>Le développement de la location de VTT à assistance électrique (VTT AE)</t>
  </si>
  <si>
    <t>D238f</t>
  </si>
  <si>
    <t>MC0011518</t>
  </si>
  <si>
    <t>Communauté d'Aglomération du Bassin de Brive</t>
  </si>
  <si>
    <t>Mise en place d'un poste d'animation, de coordination et de suivi opérationnel</t>
  </si>
  <si>
    <t>D239</t>
  </si>
  <si>
    <t>SCOPELA</t>
  </si>
  <si>
    <t>D241</t>
  </si>
  <si>
    <t>Préserver la biodiversité des Milieux Herbacés Ouverts en développant et en diffusant l’approche Pâtur’Ajuste</t>
  </si>
  <si>
    <t>Syndicat Mixte du Parc naturel régional Périgord-Limousin</t>
  </si>
  <si>
    <t>Préservation de l'ancienneté de la forêt de Rochechouart : expérimenter une méthode de projet basée sur la concertation des acteurs locaux.</t>
  </si>
  <si>
    <t>Centre équestre de la Muse</t>
  </si>
  <si>
    <t xml:space="preserve">Qualification et renforcement du Tourisme équestre par la qualification d’un équipement structurant : construction d’un manège </t>
  </si>
  <si>
    <t>Chambre d'Agriculture du Cantal</t>
  </si>
  <si>
    <t>AP3C Phase 2. Adaptations des Pratiques Culturales au Changement Climatique</t>
  </si>
  <si>
    <t>Chambre d'agriculture de la Corrèze</t>
  </si>
  <si>
    <t>Chambre d'Agriculture de la Creuse</t>
  </si>
  <si>
    <t>Chambre d'Agriculture de Haute-Loire</t>
  </si>
  <si>
    <t>Chambre d'agriculture de la Haute-Vienne</t>
  </si>
  <si>
    <t>Chambre d'agriculture du Lot</t>
  </si>
  <si>
    <t>Chambre d'Agriculture du Puy-de-Dôme</t>
  </si>
  <si>
    <t>IPAMAC</t>
  </si>
  <si>
    <t xml:space="preserve">Forêts Anciennes  - Volet 2 </t>
  </si>
  <si>
    <t>D242</t>
  </si>
  <si>
    <t>D243</t>
  </si>
  <si>
    <t>22,68%</t>
  </si>
  <si>
    <t>D245c</t>
  </si>
  <si>
    <t>D245d</t>
  </si>
  <si>
    <t>D245e</t>
  </si>
  <si>
    <t>78,04%</t>
  </si>
  <si>
    <t>D245f</t>
  </si>
  <si>
    <t>D245g</t>
  </si>
  <si>
    <t>D245h</t>
  </si>
  <si>
    <t>Occ</t>
  </si>
  <si>
    <t>D245l</t>
  </si>
  <si>
    <t>MC0011709</t>
  </si>
  <si>
    <t>D246</t>
  </si>
  <si>
    <t>MC0011721</t>
  </si>
  <si>
    <t>Groupement d'intérêt public interrégional pour le développement du Massif central (GIP Massif central)</t>
  </si>
  <si>
    <t>Communication et animation du PO FEDER interrégional Massif central</t>
  </si>
  <si>
    <t>D247</t>
  </si>
  <si>
    <t>77,82%</t>
  </si>
  <si>
    <t>D207</t>
  </si>
  <si>
    <t>Centre de développement agroalimentaire Ardèche Le Goût</t>
  </si>
  <si>
    <t xml:space="preserve">TERRALIM Producteur de faire Ensemble     </t>
  </si>
  <si>
    <t>MC0009764</t>
  </si>
  <si>
    <t>Communauté de Communes Causses Aigoual Cévennes Terres Solidaires</t>
  </si>
  <si>
    <t>Pôle Nature 4 saisons du Massif de l’Aigoual, territoire d’expériences pleine nature entre Causses et Cévennes</t>
  </si>
  <si>
    <t>D212</t>
  </si>
  <si>
    <t>30</t>
  </si>
  <si>
    <t>26,64%</t>
  </si>
  <si>
    <t>RESSAC. REussir  la co-conception de ServiceS aux entreprises pour améliorer l’Attractivité des territoires et la Compétitivité des entreprises</t>
  </si>
  <si>
    <t>MC0009897</t>
  </si>
  <si>
    <t>Syndicat Mixte du Pays de l'Ardèche Méridionale</t>
  </si>
  <si>
    <t>D213b</t>
  </si>
  <si>
    <t>MC0010073</t>
  </si>
  <si>
    <t>Concrétiser les dynamiques forêt-bois innovantes dans les territoires du Massif central pour favoriser leur attractivité - Territoires forestiers innovants (TFI phase 2)</t>
  </si>
  <si>
    <t>D214a</t>
  </si>
  <si>
    <t>URCOFOR Auvergne-Rhône-Alpes</t>
  </si>
  <si>
    <t>D214b</t>
  </si>
  <si>
    <t>URCOFOR Nouvelle-Aquitaine</t>
  </si>
  <si>
    <t>D214c</t>
  </si>
  <si>
    <t>URCOFOR Occitanie</t>
  </si>
  <si>
    <t>D214d</t>
  </si>
  <si>
    <t>D215</t>
  </si>
  <si>
    <t>LAINAMAC</t>
  </si>
  <si>
    <t>Chaînes de valeur mode et décoration : savoir-faire textiles et matériaux croisés (laine, cuir, textile, peau lainée, bois)</t>
  </si>
  <si>
    <t>NA + OCC</t>
  </si>
  <si>
    <t>MC0010618</t>
  </si>
  <si>
    <t>Extension du réseau de randonnée multi-activités – Phases 2 et 3 / Pôle nature 4 saisons du massif de l’Aigoual</t>
  </si>
  <si>
    <t>D226</t>
  </si>
  <si>
    <t>D245a</t>
  </si>
  <si>
    <t>SIDAM</t>
  </si>
  <si>
    <t>D245b</t>
  </si>
  <si>
    <t>Chambre d'Agriculture de l'Allier</t>
  </si>
  <si>
    <t>D245i</t>
  </si>
  <si>
    <t>Chambre d'Agriculture de la Lozère</t>
  </si>
  <si>
    <t>76,84%</t>
  </si>
  <si>
    <t>D245j</t>
  </si>
  <si>
    <t>Institut de l'élevage</t>
  </si>
  <si>
    <t>D245k</t>
  </si>
  <si>
    <t>Chambre d'Agriculture de l'Aveyron</t>
  </si>
  <si>
    <t>Thematique</t>
  </si>
  <si>
    <t>Bois</t>
  </si>
  <si>
    <t>MOH</t>
  </si>
  <si>
    <t>Attractivité</t>
  </si>
  <si>
    <t>Tourisme</t>
  </si>
  <si>
    <t>Industrie</t>
  </si>
  <si>
    <t>Connaissances dvplt territorial</t>
  </si>
  <si>
    <t>Biodiversité</t>
  </si>
  <si>
    <t>Assistance technique</t>
  </si>
  <si>
    <t>'Avis Cprog précédent'</t>
  </si>
  <si>
    <t>D250a</t>
  </si>
  <si>
    <t>INRA Theix</t>
  </si>
  <si>
    <t>AMONT SAINT NECTAIRE - Qualification multifactorielle des systèmes de production de lait en AOP Saint Nectaire fermier pour la maîtrise sanitaire</t>
  </si>
  <si>
    <t>72,27%</t>
  </si>
  <si>
    <t>Agroalimentaire</t>
  </si>
  <si>
    <t>D250b</t>
  </si>
  <si>
    <t>Interprofession Saint Nectaire</t>
  </si>
  <si>
    <t>D250c</t>
  </si>
  <si>
    <t>Pôle fromager AOP Massif central</t>
  </si>
  <si>
    <t>D250d</t>
  </si>
  <si>
    <t>D250e</t>
  </si>
  <si>
    <t>MC0011890</t>
  </si>
  <si>
    <t>D222a</t>
  </si>
  <si>
    <t>70,08%</t>
  </si>
  <si>
    <t>D240</t>
  </si>
  <si>
    <t>Pôle d’équilibre territorial et rural du Pays Midi-Quercy</t>
  </si>
  <si>
    <t>Pôle de pleine nature Gorges de l’Aveyron</t>
  </si>
  <si>
    <t>73,79%</t>
  </si>
  <si>
    <t>MC0011966</t>
  </si>
  <si>
    <t>MC0012142</t>
  </si>
  <si>
    <t>30,34%</t>
  </si>
  <si>
    <t>MC0012152</t>
  </si>
  <si>
    <t>D249</t>
  </si>
  <si>
    <t>Chambre des Métiers de la Haute-Vienne</t>
  </si>
  <si>
    <t>RIIF (Réseau Intermassif Innovation Funéraire)</t>
  </si>
  <si>
    <t>NA-OCC</t>
  </si>
  <si>
    <t>Pierre</t>
  </si>
  <si>
    <t>Feder Auvergne : 49820</t>
  </si>
  <si>
    <t>Etat : DETR</t>
  </si>
  <si>
    <t>N-A</t>
  </si>
  <si>
    <t>Crédits Etat déjà engagés</t>
  </si>
  <si>
    <t>Redynamisation du centre-bourg</t>
  </si>
  <si>
    <t>D263</t>
  </si>
  <si>
    <t>D264</t>
  </si>
  <si>
    <t>Communauté de communes Uzerche</t>
  </si>
  <si>
    <t>Communauté de communes Bourganeuf</t>
  </si>
  <si>
    <t>D265</t>
  </si>
  <si>
    <t>D251</t>
  </si>
  <si>
    <t>Commune de Commentry</t>
  </si>
  <si>
    <t>Animation et déploiement de la plateforme Dynamique territoriale</t>
  </si>
  <si>
    <t>D266</t>
  </si>
  <si>
    <t>Commune de  Montmarault</t>
  </si>
  <si>
    <t>opération collaborative</t>
  </si>
  <si>
    <t>Colonne1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</si>
</sst>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 #,##0.00\ &quot;€&quot;_-;\-* #,##0.00\ &quot;€&quot;_-;_-* &quot;-&quot;??\ &quot;€&quot;_-;_-@_-"/>
  </numFmts>
  <fonts count="10" x14ac:knownFonts="1">
    <font>
      <sz val="11"/>
      <color theme="1"/>
      <name val="Calibri"/>
      <family val="2"/>
      <scheme val="minor"/>
    </font>
    <font>
      <b/>
      <sz val="11"/>
      <color theme="1"/>
      <name val="Calibri"/>
      <family val="2"/>
      <scheme val="minor"/>
    </font>
    <font>
      <sz val="11"/>
      <name val="Calibri"/>
      <family val="2"/>
      <scheme val="minor"/>
    </font>
    <font>
      <sz val="11"/>
      <name val="Calibri"/>
      <family val="2"/>
      <scheme val="minor"/>
    </font>
    <font>
      <sz val="11"/>
      <name val="Calibri"/>
      <family val="2"/>
      <scheme val="minor"/>
    </font>
    <font>
      <sz val="12"/>
      <color rgb="FF000000"/>
      <name val="Times New Roman"/>
      <family val="1"/>
    </font>
    <font>
      <sz val="11"/>
      <name val="Calibri"/>
      <family val="2"/>
      <scheme val="minor"/>
    </font>
    <font>
      <sz val="11"/>
      <color theme="1"/>
      <name val="Calibri"/>
      <family val="2"/>
      <scheme val="minor"/>
    </font>
    <font>
      <sz val="9"/>
      <color indexed="81"/>
      <name val="Tahoma"/>
      <family val="2"/>
    </font>
    <font>
      <b/>
      <sz val="9"/>
      <color indexed="81"/>
      <name val="Tahoma"/>
      <family val="2"/>
    </font>
  </fonts>
  <fills count="7">
    <fill>
      <patternFill patternType="none"/>
    </fill>
    <fill>
      <patternFill patternType="gray125"/>
    </fill>
    <fill>
      <patternFill patternType="solid">
        <fgColor theme="7" tint="-0.249977111117893"/>
        <bgColor indexed="64"/>
      </patternFill>
    </fill>
    <fill>
      <patternFill patternType="solid">
        <fgColor rgb="FF92D050"/>
        <bgColor indexed="64"/>
      </patternFill>
    </fill>
    <fill>
      <patternFill patternType="solid">
        <fgColor theme="0"/>
        <bgColor indexed="64"/>
      </patternFill>
    </fill>
    <fill>
      <patternFill patternType="solid">
        <fgColor rgb="FF7030A0"/>
        <bgColor indexed="64"/>
      </patternFill>
    </fill>
    <fill>
      <patternFill patternType="solid">
        <fgColor rgb="FF0070C0"/>
        <bgColor indexed="64"/>
      </patternFill>
    </fill>
  </fills>
  <borders count="10">
    <border>
      <left/>
      <right/>
      <top/>
      <bottom/>
      <diagonal/>
    </border>
    <border>
      <left/>
      <right/>
      <top style="thin">
        <color rgb="FFC00000"/>
      </top>
      <bottom style="thin">
        <color rgb="FFC00000"/>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diagonal/>
    </border>
    <border>
      <left/>
      <right style="thin">
        <color rgb="FFFF0000"/>
      </right>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s>
  <cellStyleXfs count="2">
    <xf numFmtId="0" fontId="0" fillId="0" borderId="0"/>
    <xf numFmtId="44" fontId="7" fillId="0" borderId="0" applyFont="0" applyFill="0" applyBorder="0" applyAlignment="0" applyProtection="0"/>
  </cellStyleXfs>
  <cellXfs count="78">
    <xf numFmtId="0" fontId="0" fillId="0" borderId="0" xfId="0"/>
    <xf numFmtId="0" fontId="0" fillId="0" borderId="0" xfId="0" applyAlignment="1">
      <alignment vertical="center" wrapText="1"/>
    </xf>
    <xf numFmtId="0" fontId="0" fillId="0" borderId="0" xfId="0" applyAlignment="1">
      <alignment horizontal="center" vertical="center" wrapText="1"/>
    </xf>
    <xf numFmtId="0" fontId="0" fillId="0" borderId="0" xfId="0" applyAlignment="1">
      <alignment vertical="center"/>
    </xf>
    <xf numFmtId="4" fontId="0" fillId="0" borderId="0" xfId="0" applyNumberFormat="1" applyAlignment="1">
      <alignment vertical="center"/>
    </xf>
    <xf numFmtId="0" fontId="0" fillId="0" borderId="0" xfId="0" applyAlignment="1">
      <alignment horizontal="center" vertical="center"/>
    </xf>
    <xf numFmtId="4" fontId="0" fillId="0" borderId="0" xfId="0" applyNumberFormat="1" applyAlignment="1">
      <alignment vertical="center" wrapText="1"/>
    </xf>
    <xf numFmtId="10" fontId="0" fillId="0" borderId="0" xfId="0" applyNumberFormat="1" applyAlignment="1">
      <alignment vertical="center" wrapText="1"/>
    </xf>
    <xf numFmtId="4" fontId="0" fillId="0" borderId="0" xfId="0" applyNumberFormat="1" applyAlignment="1">
      <alignment horizontal="center" vertical="center" wrapText="1"/>
    </xf>
    <xf numFmtId="4" fontId="0" fillId="0" borderId="0" xfId="0" applyNumberFormat="1" applyFill="1" applyAlignment="1">
      <alignment vertical="center" wrapText="1"/>
    </xf>
    <xf numFmtId="4" fontId="0" fillId="2" borderId="0" xfId="0" applyNumberFormat="1" applyFill="1" applyAlignment="1">
      <alignment vertical="center" wrapText="1"/>
    </xf>
    <xf numFmtId="0" fontId="0" fillId="0" borderId="0" xfId="0" applyFill="1" applyAlignment="1">
      <alignment vertical="center" wrapText="1"/>
    </xf>
    <xf numFmtId="0" fontId="0" fillId="0" borderId="0" xfId="0" applyFill="1" applyAlignment="1">
      <alignment horizontal="center" vertical="center" wrapText="1"/>
    </xf>
    <xf numFmtId="10" fontId="0" fillId="0" borderId="0" xfId="0" applyNumberFormat="1" applyFill="1" applyAlignment="1">
      <alignment vertical="center" wrapText="1"/>
    </xf>
    <xf numFmtId="0" fontId="0" fillId="0" borderId="0" xfId="0" applyFill="1" applyAlignment="1">
      <alignment vertical="center"/>
    </xf>
    <xf numFmtId="4" fontId="0" fillId="0" borderId="0" xfId="0" applyNumberFormat="1" applyFill="1" applyAlignment="1">
      <alignment horizontal="center" vertical="center" wrapText="1"/>
    </xf>
    <xf numFmtId="10" fontId="2" fillId="0" borderId="0" xfId="0" applyNumberFormat="1" applyFont="1" applyFill="1" applyAlignment="1">
      <alignment vertical="center" wrapText="1"/>
    </xf>
    <xf numFmtId="14" fontId="0" fillId="0" borderId="0" xfId="0" applyNumberFormat="1" applyFill="1" applyAlignment="1">
      <alignment horizontal="center" vertical="center" wrapText="1"/>
    </xf>
    <xf numFmtId="14" fontId="0" fillId="0" borderId="0" xfId="0" applyNumberFormat="1" applyFill="1" applyAlignment="1">
      <alignment vertical="center" wrapText="1"/>
    </xf>
    <xf numFmtId="4" fontId="0" fillId="0" borderId="0" xfId="0" applyNumberFormat="1" applyFill="1" applyAlignment="1">
      <alignment vertical="center"/>
    </xf>
    <xf numFmtId="10" fontId="4" fillId="0" borderId="0" xfId="0" applyNumberFormat="1" applyFont="1" applyFill="1" applyAlignment="1">
      <alignment vertical="center" wrapText="1"/>
    </xf>
    <xf numFmtId="4" fontId="0" fillId="3" borderId="0" xfId="0" applyNumberFormat="1" applyFill="1" applyAlignment="1">
      <alignment vertical="center" wrapText="1"/>
    </xf>
    <xf numFmtId="4" fontId="0" fillId="4" borderId="0" xfId="0" applyNumberFormat="1" applyFill="1" applyAlignment="1">
      <alignment vertical="center" wrapText="1"/>
    </xf>
    <xf numFmtId="9" fontId="0" fillId="4" borderId="0" xfId="0" applyNumberFormat="1" applyFill="1" applyAlignment="1">
      <alignment horizontal="center" vertical="center" wrapText="1"/>
    </xf>
    <xf numFmtId="4" fontId="0" fillId="5" borderId="3" xfId="0" applyNumberFormat="1" applyFill="1" applyBorder="1" applyAlignment="1">
      <alignment vertical="center" wrapText="1"/>
    </xf>
    <xf numFmtId="4" fontId="0" fillId="5" borderId="0" xfId="0" applyNumberFormat="1" applyFill="1" applyBorder="1" applyAlignment="1">
      <alignment vertical="center" wrapText="1"/>
    </xf>
    <xf numFmtId="4" fontId="0" fillId="5" borderId="8" xfId="0" applyNumberFormat="1" applyFill="1" applyBorder="1" applyAlignment="1">
      <alignment vertical="center" wrapText="1"/>
    </xf>
    <xf numFmtId="4" fontId="0" fillId="5" borderId="0" xfId="0" applyNumberFormat="1" applyFill="1" applyAlignment="1">
      <alignment vertical="center" wrapText="1"/>
    </xf>
    <xf numFmtId="0" fontId="0" fillId="4" borderId="0" xfId="0" applyFill="1" applyAlignment="1">
      <alignment horizontal="center" vertical="center" wrapText="1"/>
    </xf>
    <xf numFmtId="4" fontId="0" fillId="4" borderId="0" xfId="0" applyNumberFormat="1" applyFill="1" applyAlignment="1">
      <alignment horizontal="center" vertical="center" wrapText="1"/>
    </xf>
    <xf numFmtId="14" fontId="0" fillId="4" borderId="0" xfId="0" applyNumberFormat="1" applyFill="1" applyAlignment="1">
      <alignment vertical="center" wrapText="1"/>
    </xf>
    <xf numFmtId="0" fontId="0" fillId="4" borderId="0" xfId="0" applyFill="1" applyAlignment="1">
      <alignment vertical="center" wrapText="1"/>
    </xf>
    <xf numFmtId="14" fontId="0" fillId="4" borderId="0" xfId="0" applyNumberFormat="1" applyFill="1" applyAlignment="1">
      <alignment horizontal="center" vertical="center" wrapText="1"/>
    </xf>
    <xf numFmtId="10" fontId="0" fillId="4" borderId="0" xfId="0" applyNumberFormat="1" applyFill="1" applyAlignment="1">
      <alignment vertical="center" wrapText="1"/>
    </xf>
    <xf numFmtId="10" fontId="2" fillId="4" borderId="0" xfId="0" applyNumberFormat="1" applyFont="1" applyFill="1" applyAlignment="1">
      <alignment vertical="center" wrapText="1"/>
    </xf>
    <xf numFmtId="4" fontId="0" fillId="6" borderId="1" xfId="0" applyNumberFormat="1" applyFill="1" applyBorder="1" applyAlignment="1">
      <alignment vertical="center" wrapText="1"/>
    </xf>
    <xf numFmtId="4" fontId="0" fillId="3" borderId="0" xfId="0" applyNumberFormat="1" applyFill="1" applyAlignment="1">
      <alignment vertical="center" wrapText="1"/>
    </xf>
    <xf numFmtId="9" fontId="0" fillId="0" borderId="0" xfId="0" applyNumberFormat="1" applyFill="1" applyAlignment="1">
      <alignment horizontal="center" vertical="center" wrapText="1"/>
    </xf>
    <xf numFmtId="0" fontId="0" fillId="0" borderId="2" xfId="0" applyFill="1" applyBorder="1" applyAlignment="1">
      <alignment horizontal="center" vertical="center" wrapText="1"/>
    </xf>
    <xf numFmtId="4" fontId="0" fillId="0" borderId="3" xfId="0" applyNumberFormat="1" applyFill="1" applyBorder="1" applyAlignment="1">
      <alignment horizontal="center" vertical="center" wrapText="1"/>
    </xf>
    <xf numFmtId="14" fontId="0" fillId="0" borderId="3" xfId="0" applyNumberFormat="1" applyFill="1" applyBorder="1" applyAlignment="1">
      <alignment vertical="center" wrapText="1"/>
    </xf>
    <xf numFmtId="0" fontId="0" fillId="0" borderId="3" xfId="0" applyFill="1" applyBorder="1" applyAlignment="1">
      <alignment vertical="center" wrapText="1"/>
    </xf>
    <xf numFmtId="4" fontId="0" fillId="0" borderId="3" xfId="0" applyNumberFormat="1" applyFill="1" applyBorder="1" applyAlignment="1">
      <alignment vertical="center" wrapText="1"/>
    </xf>
    <xf numFmtId="14" fontId="0" fillId="0" borderId="3" xfId="0" applyNumberFormat="1" applyFill="1" applyBorder="1" applyAlignment="1">
      <alignment horizontal="center" vertical="center" wrapText="1"/>
    </xf>
    <xf numFmtId="10" fontId="0" fillId="0" borderId="3" xfId="0" applyNumberFormat="1" applyFill="1" applyBorder="1" applyAlignment="1">
      <alignment vertical="center" wrapText="1"/>
    </xf>
    <xf numFmtId="10" fontId="2" fillId="0" borderId="3" xfId="0" applyNumberFormat="1" applyFont="1" applyFill="1" applyBorder="1" applyAlignment="1">
      <alignment vertical="center" wrapText="1"/>
    </xf>
    <xf numFmtId="0" fontId="0" fillId="0" borderId="5" xfId="0" applyFill="1" applyBorder="1" applyAlignment="1">
      <alignment horizontal="center" vertical="center" wrapText="1"/>
    </xf>
    <xf numFmtId="4" fontId="0" fillId="0" borderId="0" xfId="0" applyNumberFormat="1" applyFill="1" applyBorder="1" applyAlignment="1">
      <alignment horizontal="center" vertical="center" wrapText="1"/>
    </xf>
    <xf numFmtId="14" fontId="0" fillId="0" borderId="0" xfId="0" applyNumberFormat="1" applyFill="1" applyBorder="1" applyAlignment="1">
      <alignment vertical="center" wrapText="1"/>
    </xf>
    <xf numFmtId="0" fontId="0" fillId="0" borderId="0" xfId="0" applyFill="1" applyBorder="1" applyAlignment="1">
      <alignment vertical="center" wrapText="1"/>
    </xf>
    <xf numFmtId="4" fontId="0" fillId="0" borderId="0" xfId="0" applyNumberFormat="1" applyFill="1" applyBorder="1" applyAlignment="1">
      <alignment vertical="center" wrapText="1"/>
    </xf>
    <xf numFmtId="14" fontId="0" fillId="0" borderId="0" xfId="0" applyNumberFormat="1" applyFill="1" applyBorder="1" applyAlignment="1">
      <alignment horizontal="center" vertical="center" wrapText="1"/>
    </xf>
    <xf numFmtId="10" fontId="0" fillId="0" borderId="0" xfId="0" applyNumberFormat="1" applyFill="1" applyBorder="1" applyAlignment="1">
      <alignment vertical="center" wrapText="1"/>
    </xf>
    <xf numFmtId="10" fontId="2" fillId="0" borderId="0" xfId="0" applyNumberFormat="1" applyFont="1" applyFill="1" applyBorder="1" applyAlignment="1">
      <alignment vertical="center" wrapText="1"/>
    </xf>
    <xf numFmtId="0" fontId="0" fillId="0" borderId="7" xfId="0" applyFill="1" applyBorder="1" applyAlignment="1">
      <alignment horizontal="center" vertical="center" wrapText="1"/>
    </xf>
    <xf numFmtId="4" fontId="0" fillId="0" borderId="8" xfId="0" applyNumberFormat="1" applyFill="1" applyBorder="1" applyAlignment="1">
      <alignment horizontal="center" vertical="center" wrapText="1"/>
    </xf>
    <xf numFmtId="14" fontId="0" fillId="0" borderId="8" xfId="0" applyNumberFormat="1" applyFill="1" applyBorder="1" applyAlignment="1">
      <alignment vertical="center" wrapText="1"/>
    </xf>
    <xf numFmtId="0" fontId="0" fillId="0" borderId="8" xfId="0" applyFill="1" applyBorder="1" applyAlignment="1">
      <alignment vertical="center" wrapText="1"/>
    </xf>
    <xf numFmtId="4" fontId="0" fillId="0" borderId="8" xfId="0" applyNumberFormat="1" applyFill="1" applyBorder="1" applyAlignment="1">
      <alignment vertical="center" wrapText="1"/>
    </xf>
    <xf numFmtId="14" fontId="0" fillId="0" borderId="8" xfId="0" applyNumberFormat="1" applyFill="1" applyBorder="1" applyAlignment="1">
      <alignment horizontal="center" vertical="center" wrapText="1"/>
    </xf>
    <xf numFmtId="10" fontId="0" fillId="0" borderId="8" xfId="0" applyNumberFormat="1" applyFill="1" applyBorder="1" applyAlignment="1">
      <alignment vertical="center" wrapText="1"/>
    </xf>
    <xf numFmtId="10" fontId="2" fillId="0" borderId="8" xfId="0" applyNumberFormat="1" applyFont="1" applyFill="1" applyBorder="1" applyAlignment="1">
      <alignment vertical="center" wrapText="1"/>
    </xf>
    <xf numFmtId="0" fontId="5" fillId="0" borderId="4" xfId="0" applyFont="1" applyFill="1" applyBorder="1"/>
    <xf numFmtId="4" fontId="0" fillId="0" borderId="6" xfId="0" applyNumberFormat="1" applyFill="1" applyBorder="1" applyAlignment="1">
      <alignment vertical="center" wrapText="1"/>
    </xf>
    <xf numFmtId="4" fontId="0" fillId="0" borderId="9" xfId="0" applyNumberFormat="1" applyFill="1" applyBorder="1" applyAlignment="1">
      <alignment vertical="center" wrapText="1"/>
    </xf>
    <xf numFmtId="10" fontId="3" fillId="0" borderId="0" xfId="0" applyNumberFormat="1" applyFont="1" applyFill="1" applyAlignment="1">
      <alignment vertical="center" wrapText="1"/>
    </xf>
    <xf numFmtId="10" fontId="3" fillId="0" borderId="3" xfId="0" applyNumberFormat="1" applyFont="1" applyFill="1" applyBorder="1" applyAlignment="1">
      <alignment vertical="center" wrapText="1"/>
    </xf>
    <xf numFmtId="10" fontId="3" fillId="0" borderId="0" xfId="0" applyNumberFormat="1" applyFont="1" applyFill="1" applyBorder="1" applyAlignment="1">
      <alignment vertical="center" wrapText="1"/>
    </xf>
    <xf numFmtId="10" fontId="3" fillId="0" borderId="8" xfId="0" applyNumberFormat="1" applyFont="1" applyFill="1" applyBorder="1" applyAlignment="1">
      <alignment vertical="center" wrapText="1"/>
    </xf>
    <xf numFmtId="4" fontId="0" fillId="0" borderId="4" xfId="0" applyNumberFormat="1" applyFill="1" applyBorder="1" applyAlignment="1">
      <alignment vertical="center" wrapText="1"/>
    </xf>
    <xf numFmtId="4" fontId="0" fillId="0" borderId="0" xfId="0" applyNumberFormat="1" applyFill="1" applyAlignment="1">
      <alignment vertical="center" wrapText="1"/>
    </xf>
    <xf numFmtId="0" fontId="0" fillId="0" borderId="0" xfId="0" applyFill="1" applyAlignment="1">
      <alignment vertical="center" wrapText="1"/>
    </xf>
    <xf numFmtId="10" fontId="6" fillId="0" borderId="0" xfId="0" applyNumberFormat="1" applyFont="1" applyFill="1" applyAlignment="1">
      <alignment vertical="center" wrapText="1"/>
    </xf>
    <xf numFmtId="10" fontId="0" fillId="0" borderId="0" xfId="0" applyNumberFormat="1" applyFill="1" applyAlignment="1">
      <alignment horizontal="center" vertical="center" wrapText="1"/>
    </xf>
    <xf numFmtId="0" fontId="0" fillId="0" borderId="0" xfId="0" applyFill="1" applyBorder="1" applyAlignment="1">
      <alignment horizontal="center" vertical="center" wrapText="1"/>
    </xf>
    <xf numFmtId="44" fontId="0" fillId="0" borderId="0" xfId="1" applyFont="1" applyFill="1" applyAlignment="1">
      <alignment vertical="center"/>
    </xf>
    <xf numFmtId="9" fontId="0" fillId="0" borderId="0" xfId="0" applyNumberFormat="1" applyFill="1" applyBorder="1" applyAlignment="1">
      <alignment horizontal="center" vertical="center" wrapText="1"/>
    </xf>
    <xf numFmtId="0" fontId="1" fillId="0" borderId="0" xfId="0" applyFont="1" applyFill="1" applyAlignment="1">
      <alignment horizontal="center" vertical="center"/>
    </xf>
  </cellXfs>
  <cellStyles count="2">
    <cellStyle name="Monétaire" xfId="1" builtinId="4"/>
    <cellStyle name="Normal" xfId="0" builtinId="0"/>
  </cellStyles>
  <dxfs count="220">
    <dxf>
      <alignment horizontal="general" vertical="center" textRotation="0" wrapText="1" indent="0" justifyLastLine="0" shrinkToFit="0" readingOrder="0"/>
    </dxf>
    <dxf>
      <numFmt numFmtId="4" formatCode="#,##0.00"/>
      <alignment horizontal="general" vertical="center" textRotation="0" wrapText="1" indent="0" justifyLastLine="0" shrinkToFit="0" readingOrder="0"/>
    </dxf>
    <dxf>
      <numFmt numFmtId="4" formatCode="#,##0.00"/>
      <alignment horizontal="general" vertical="center" textRotation="0" wrapText="1" indent="0" justifyLastLine="0" shrinkToFit="0" readingOrder="0"/>
    </dxf>
    <dxf>
      <numFmt numFmtId="4" formatCode="#,##0.00"/>
      <alignment horizontal="general" vertical="center" textRotation="0" wrapText="1" indent="0" justifyLastLine="0" shrinkToFit="0" readingOrder="0"/>
    </dxf>
    <dxf>
      <numFmt numFmtId="4" formatCode="#,##0.00"/>
      <alignment horizontal="general" vertical="center" textRotation="0" wrapText="1" indent="0" justifyLastLine="0" shrinkToFit="0" readingOrder="0"/>
    </dxf>
    <dxf>
      <numFmt numFmtId="4" formatCode="#,##0.00"/>
      <alignment horizontal="general" vertical="center" textRotation="0" wrapText="1" indent="0" justifyLastLine="0" shrinkToFit="0" readingOrder="0"/>
    </dxf>
    <dxf>
      <numFmt numFmtId="4" formatCode="#,##0.00"/>
      <alignment horizontal="general" vertical="center" textRotation="0" wrapText="1" indent="0" justifyLastLine="0" shrinkToFit="0" readingOrder="0"/>
    </dxf>
    <dxf>
      <numFmt numFmtId="4" formatCode="#,##0.00"/>
      <alignment horizontal="general" vertical="center" textRotation="0" wrapText="1" indent="0" justifyLastLine="0" shrinkToFit="0" readingOrder="0"/>
    </dxf>
    <dxf>
      <numFmt numFmtId="4" formatCode="#,##0.00"/>
      <alignment horizontal="general" vertical="center" textRotation="0" wrapText="1" indent="0" justifyLastLine="0" shrinkToFit="0" readingOrder="0"/>
    </dxf>
    <dxf>
      <numFmt numFmtId="4" formatCode="#,##0.00"/>
      <alignment horizontal="general" vertical="center" textRotation="0" wrapText="1" indent="0" justifyLastLine="0" shrinkToFit="0" readingOrder="0"/>
    </dxf>
    <dxf>
      <numFmt numFmtId="4" formatCode="#,##0.00"/>
      <alignment horizontal="general" vertical="center" textRotation="0" wrapText="1" indent="0" justifyLastLine="0" shrinkToFit="0" readingOrder="0"/>
    </dxf>
    <dxf>
      <numFmt numFmtId="4" formatCode="#,##0.00"/>
      <alignment horizontal="general" vertical="center" textRotation="0" wrapText="1" indent="0" justifyLastLine="0" shrinkToFit="0" readingOrder="0"/>
    </dxf>
    <dxf>
      <numFmt numFmtId="4" formatCode="#,##0.00"/>
      <alignment horizontal="general" vertical="center" textRotation="0" wrapText="1" indent="0" justifyLastLine="0" shrinkToFit="0" readingOrder="0"/>
    </dxf>
    <dxf>
      <numFmt numFmtId="4" formatCode="#,##0.00"/>
      <alignment horizontal="general" vertical="center" textRotation="0" wrapText="1" indent="0" justifyLastLine="0" shrinkToFit="0" readingOrder="0"/>
    </dxf>
    <dxf>
      <numFmt numFmtId="4" formatCode="#,##0.00"/>
      <alignment horizontal="general" vertical="center" textRotation="0" wrapText="1" indent="0" justifyLastLine="0" shrinkToFit="0" readingOrder="0"/>
    </dxf>
    <dxf>
      <numFmt numFmtId="4" formatCode="#,##0.00"/>
      <alignment horizontal="general" vertical="center" textRotation="0" wrapText="1" indent="0" justifyLastLine="0" shrinkToFit="0" readingOrder="0"/>
    </dxf>
    <dxf>
      <numFmt numFmtId="4" formatCode="#,##0.00"/>
      <alignment horizontal="general" vertical="center" textRotation="0" wrapText="1" indent="0" justifyLastLine="0" shrinkToFit="0" readingOrder="0"/>
    </dxf>
    <dxf>
      <numFmt numFmtId="4" formatCode="#,##0.00"/>
      <alignment horizontal="general" vertical="center" textRotation="0" wrapText="1" indent="0" justifyLastLine="0" shrinkToFit="0" readingOrder="0"/>
    </dxf>
    <dxf>
      <numFmt numFmtId="4" formatCode="#,##0.00"/>
      <alignment horizontal="general" vertical="center" textRotation="0" wrapText="1" indent="0" justifyLastLine="0" shrinkToFit="0" readingOrder="0"/>
    </dxf>
    <dxf>
      <numFmt numFmtId="4" formatCode="#,##0.00"/>
      <alignment horizontal="general" vertical="center" textRotation="0" wrapText="1" indent="0" justifyLastLine="0" shrinkToFit="0" readingOrder="0"/>
    </dxf>
    <dxf>
      <numFmt numFmtId="4" formatCode="#,##0.00"/>
      <alignment horizontal="general" vertical="center" textRotation="0" wrapText="1" indent="0" justifyLastLine="0" shrinkToFit="0" readingOrder="0"/>
    </dxf>
    <dxf>
      <numFmt numFmtId="4" formatCode="#,##0.00"/>
      <alignment horizontal="general" vertical="center" textRotation="0" wrapText="1" indent="0" justifyLastLine="0" shrinkToFit="0" readingOrder="0"/>
    </dxf>
    <dxf>
      <numFmt numFmtId="4" formatCode="#,##0.00"/>
      <alignment horizontal="general" vertical="center" textRotation="0" wrapText="1" indent="0" justifyLastLine="0" shrinkToFit="0" readingOrder="0"/>
    </dxf>
    <dxf>
      <numFmt numFmtId="4" formatCode="#,##0.00"/>
      <alignment horizontal="general" vertical="center" textRotation="0" wrapText="1" indent="0" justifyLastLine="0" shrinkToFit="0" readingOrder="0"/>
    </dxf>
    <dxf>
      <numFmt numFmtId="4" formatCode="#,##0.00"/>
      <alignment horizontal="general" vertical="center" textRotation="0" wrapText="1" indent="0" justifyLastLine="0" shrinkToFit="0" readingOrder="0"/>
    </dxf>
    <dxf>
      <numFmt numFmtId="4" formatCode="#,##0.00"/>
      <alignment horizontal="general" vertical="center" textRotation="0" wrapText="1" indent="0" justifyLastLine="0" shrinkToFit="0" readingOrder="0"/>
    </dxf>
    <dxf>
      <numFmt numFmtId="4" formatCode="#,##0.00"/>
      <alignment horizontal="general" vertical="center" textRotation="0" wrapText="1" indent="0" justifyLastLine="0" shrinkToFit="0" readingOrder="0"/>
    </dxf>
    <dxf>
      <numFmt numFmtId="4" formatCode="#,##0.00"/>
      <alignment horizontal="general" vertical="center" textRotation="0" wrapText="1" indent="0" justifyLastLine="0" shrinkToFit="0" readingOrder="0"/>
    </dxf>
    <dxf>
      <numFmt numFmtId="4" formatCode="#,##0.00"/>
      <alignment horizontal="general" vertical="center" textRotation="0" wrapText="1" indent="0" justifyLastLine="0" shrinkToFit="0" readingOrder="0"/>
    </dxf>
    <dxf>
      <numFmt numFmtId="4" formatCode="#,##0.00"/>
      <alignment horizontal="general" vertical="center" textRotation="0" wrapText="1" indent="0" justifyLastLine="0" shrinkToFit="0" readingOrder="0"/>
    </dxf>
    <dxf>
      <numFmt numFmtId="4" formatCode="#,##0.00"/>
      <alignment horizontal="general" vertical="center" textRotation="0" wrapText="1" indent="0" justifyLastLine="0" shrinkToFit="0" readingOrder="0"/>
    </dxf>
    <dxf>
      <numFmt numFmtId="4" formatCode="#,##0.00"/>
      <alignment horizontal="general" vertical="center" textRotation="0" wrapText="1" indent="0" justifyLastLine="0" shrinkToFit="0" readingOrder="0"/>
    </dxf>
    <dxf>
      <numFmt numFmtId="4" formatCode="#,##0.00"/>
      <alignment horizontal="general" vertical="center" textRotation="0" wrapText="1" indent="0" justifyLastLine="0" shrinkToFit="0" readingOrder="0"/>
    </dxf>
    <dxf>
      <numFmt numFmtId="4" formatCode="#,##0.00"/>
      <alignment horizontal="general" vertical="center" textRotation="0" wrapText="1" indent="0" justifyLastLine="0" shrinkToFit="0" readingOrder="0"/>
    </dxf>
    <dxf>
      <numFmt numFmtId="4" formatCode="#,##0.00"/>
      <alignment horizontal="general" vertical="center" textRotation="0" wrapText="1" indent="0" justifyLastLine="0" shrinkToFit="0" readingOrder="0"/>
    </dxf>
    <dxf>
      <numFmt numFmtId="4" formatCode="#,##0.00"/>
      <alignment horizontal="general" vertical="center" textRotation="0" wrapText="1" indent="0" justifyLastLine="0" shrinkToFit="0" readingOrder="0"/>
    </dxf>
    <dxf>
      <numFmt numFmtId="4" formatCode="#,##0.00"/>
      <alignment horizontal="general" vertical="center" textRotation="0" wrapText="1" indent="0" justifyLastLine="0" shrinkToFit="0" readingOrder="0"/>
    </dxf>
    <dxf>
      <numFmt numFmtId="4" formatCode="#,##0.00"/>
      <alignment horizontal="general" vertical="center" textRotation="0" wrapText="1" indent="0" justifyLastLine="0" shrinkToFit="0" readingOrder="0"/>
    </dxf>
    <dxf>
      <numFmt numFmtId="4" formatCode="#,##0.00"/>
      <alignment horizontal="general" vertical="center" textRotation="0" wrapText="1" indent="0" justifyLastLine="0" shrinkToFit="0" readingOrder="0"/>
    </dxf>
    <dxf>
      <numFmt numFmtId="4" formatCode="#,##0.00"/>
      <alignment horizontal="general" vertical="center" textRotation="0" wrapText="1" indent="0" justifyLastLine="0" shrinkToFit="0" readingOrder="0"/>
    </dxf>
    <dxf>
      <numFmt numFmtId="4" formatCode="#,##0.00"/>
      <alignment horizontal="general" vertical="center" textRotation="0" wrapText="1" indent="0" justifyLastLine="0" shrinkToFit="0" readingOrder="0"/>
    </dxf>
    <dxf>
      <numFmt numFmtId="4" formatCode="#,##0.00"/>
      <alignment horizontal="general" vertical="center" textRotation="0" wrapText="1" indent="0" justifyLastLine="0" shrinkToFit="0" readingOrder="0"/>
    </dxf>
    <dxf>
      <numFmt numFmtId="4" formatCode="#,##0.00"/>
      <alignment horizontal="general" vertical="center" textRotation="0" wrapText="1" indent="0" justifyLastLine="0" shrinkToFit="0" readingOrder="0"/>
    </dxf>
    <dxf>
      <numFmt numFmtId="4" formatCode="#,##0.00"/>
      <alignment horizontal="general" vertical="center" textRotation="0" wrapText="1" indent="0" justifyLastLine="0" shrinkToFit="0" readingOrder="0"/>
    </dxf>
    <dxf>
      <numFmt numFmtId="4" formatCode="#,##0.00"/>
      <alignment horizontal="general" vertical="center" textRotation="0" wrapText="1" indent="0" justifyLastLine="0" shrinkToFit="0" readingOrder="0"/>
    </dxf>
    <dxf>
      <numFmt numFmtId="4" formatCode="#,##0.00"/>
      <alignment horizontal="general" vertical="center" textRotation="0" wrapText="1" indent="0" justifyLastLine="0" shrinkToFit="0" readingOrder="0"/>
    </dxf>
    <dxf>
      <numFmt numFmtId="4" formatCode="#,##0.00"/>
      <alignment horizontal="general" vertical="center" textRotation="0" wrapText="1" indent="0" justifyLastLine="0" shrinkToFit="0" readingOrder="0"/>
    </dxf>
    <dxf>
      <numFmt numFmtId="4" formatCode="#,##0.00"/>
      <alignment horizontal="general" vertical="center" textRotation="0" wrapText="1" indent="0" justifyLastLine="0" shrinkToFit="0" readingOrder="0"/>
    </dxf>
    <dxf>
      <numFmt numFmtId="4" formatCode="#,##0.00"/>
      <alignment horizontal="general" vertical="center" textRotation="0" wrapText="1" indent="0" justifyLastLine="0" shrinkToFit="0" readingOrder="0"/>
    </dxf>
    <dxf>
      <numFmt numFmtId="4" formatCode="#,##0.00"/>
      <alignment horizontal="general" vertical="center" textRotation="0" wrapText="1" indent="0" justifyLastLine="0" shrinkToFit="0" readingOrder="0"/>
    </dxf>
    <dxf>
      <numFmt numFmtId="4" formatCode="#,##0.00"/>
      <alignment horizontal="general" vertical="center" textRotation="0" wrapText="1" indent="0" justifyLastLine="0" shrinkToFit="0" readingOrder="0"/>
    </dxf>
    <dxf>
      <numFmt numFmtId="4" formatCode="#,##0.00"/>
      <fill>
        <patternFill patternType="none">
          <fgColor indexed="64"/>
          <bgColor indexed="65"/>
        </patternFill>
      </fill>
      <alignment horizontal="general" vertical="center" textRotation="0" wrapText="1" indent="0" justifyLastLine="0" shrinkToFit="0" readingOrder="0"/>
    </dxf>
    <dxf>
      <numFmt numFmtId="4" formatCode="#,##0.00"/>
      <alignment horizontal="general" vertical="center" textRotation="0" wrapText="1" indent="0" justifyLastLine="0" shrinkToFit="0" readingOrder="0"/>
    </dxf>
    <dxf>
      <numFmt numFmtId="4" formatCode="#,##0.00"/>
      <alignment horizontal="general" vertical="center" textRotation="0" wrapText="1" indent="0" justifyLastLine="0" shrinkToFit="0" readingOrder="0"/>
    </dxf>
    <dxf>
      <numFmt numFmtId="4" formatCode="#,##0.00"/>
      <alignment horizontal="general" vertical="center" textRotation="0" wrapText="1" indent="0" justifyLastLine="0" shrinkToFit="0" readingOrder="0"/>
    </dxf>
    <dxf>
      <numFmt numFmtId="4" formatCode="#,##0.00"/>
      <alignment horizontal="general" vertical="center" textRotation="0" wrapText="1" indent="0" justifyLastLine="0" shrinkToFit="0" readingOrder="0"/>
    </dxf>
    <dxf>
      <numFmt numFmtId="4" formatCode="#,##0.00"/>
      <alignment horizontal="general" vertical="center" textRotation="0" wrapText="1" indent="0" justifyLastLine="0" shrinkToFit="0" readingOrder="0"/>
    </dxf>
    <dxf>
      <numFmt numFmtId="4" formatCode="#,##0.00"/>
      <alignment horizontal="general" vertical="center" textRotation="0" wrapText="1" indent="0" justifyLastLine="0" shrinkToFit="0" readingOrder="0"/>
    </dxf>
    <dxf>
      <numFmt numFmtId="4" formatCode="#,##0.00"/>
      <alignment horizontal="general" vertical="center" textRotation="0" wrapText="1" indent="0" justifyLastLine="0" shrinkToFit="0" readingOrder="0"/>
    </dxf>
    <dxf>
      <numFmt numFmtId="4" formatCode="#,##0.00"/>
      <alignment horizontal="general" vertical="center" textRotation="0" wrapText="1" indent="0" justifyLastLine="0" shrinkToFit="0" readingOrder="0"/>
    </dxf>
    <dxf>
      <numFmt numFmtId="4" formatCode="#,##0.00"/>
      <alignment horizontal="general" vertical="center" textRotation="0" wrapText="1" indent="0" justifyLastLine="0" shrinkToFit="0" readingOrder="0"/>
    </dxf>
    <dxf>
      <numFmt numFmtId="4" formatCode="#,##0.00"/>
      <fill>
        <patternFill patternType="none">
          <fgColor indexed="64"/>
          <bgColor indexed="65"/>
        </patternFill>
      </fill>
      <alignment horizontal="general" vertical="center" textRotation="0" wrapText="1" indent="0" justifyLastLine="0" shrinkToFit="0" readingOrder="0"/>
    </dxf>
    <dxf>
      <numFmt numFmtId="4" formatCode="#,##0.00"/>
      <alignment horizontal="general" vertical="center" textRotation="0" wrapText="1" indent="0" justifyLastLine="0" shrinkToFit="0" readingOrder="0"/>
    </dxf>
    <dxf>
      <numFmt numFmtId="4" formatCode="#,##0.00"/>
      <alignment horizontal="general" vertical="center" textRotation="0" wrapText="1" indent="0" justifyLastLine="0" shrinkToFit="0" readingOrder="0"/>
    </dxf>
    <dxf>
      <numFmt numFmtId="4" formatCode="#,##0.00"/>
      <alignment horizontal="general" vertical="center" textRotation="0" wrapText="1" indent="0" justifyLastLine="0" shrinkToFit="0" readingOrder="0"/>
    </dxf>
    <dxf>
      <numFmt numFmtId="4" formatCode="#,##0.00"/>
      <alignment horizontal="general" vertical="center" textRotation="0" wrapText="1" indent="0" justifyLastLine="0" shrinkToFit="0" readingOrder="0"/>
    </dxf>
    <dxf>
      <numFmt numFmtId="4" formatCode="#,##0.00"/>
      <alignment horizontal="general" vertical="center" textRotation="0" wrapText="1" indent="0" justifyLastLine="0" shrinkToFit="0" readingOrder="0"/>
    </dxf>
    <dxf>
      <numFmt numFmtId="4" formatCode="#,##0.00"/>
      <fill>
        <patternFill patternType="none">
          <fgColor indexed="64"/>
          <bgColor indexed="65"/>
        </patternFill>
      </fill>
      <alignment horizontal="general" vertical="center" textRotation="0" wrapText="1" indent="0" justifyLastLine="0" shrinkToFit="0" readingOrder="0"/>
    </dxf>
    <dxf>
      <alignment horizontal="general" vertical="center" textRotation="0" wrapText="1" indent="0" justifyLastLine="0" shrinkToFit="0" readingOrder="0"/>
    </dxf>
    <dxf>
      <numFmt numFmtId="14" formatCode="0.00%"/>
      <alignment horizontal="general" vertical="center" textRotation="0" wrapText="1" indent="0" justifyLastLine="0" shrinkToFit="0" readingOrder="0"/>
    </dxf>
    <dxf>
      <numFmt numFmtId="4" formatCode="#,##0.00"/>
      <alignment horizontal="general" vertical="center" textRotation="0" wrapText="1" indent="0" justifyLastLine="0" shrinkToFit="0" readingOrder="0"/>
    </dxf>
    <dxf>
      <numFmt numFmtId="4" formatCode="#,##0.00"/>
      <alignment horizontal="general" vertical="center" textRotation="0" wrapText="1" indent="0" justifyLastLine="0" shrinkToFit="0" readingOrder="0"/>
    </dxf>
    <dxf>
      <numFmt numFmtId="4" formatCode="#,##0.00"/>
      <alignment horizontal="general" vertical="center" textRotation="0" wrapText="1" indent="0" justifyLastLine="0" shrinkToFit="0" readingOrder="0"/>
    </dxf>
    <dxf>
      <numFmt numFmtId="14" formatCode="0.00%"/>
      <alignment horizontal="general" vertical="center" textRotation="0" wrapText="1" indent="0" justifyLastLine="0" shrinkToFit="0" readingOrder="0"/>
    </dxf>
    <dxf>
      <numFmt numFmtId="4" formatCode="#,##0.00"/>
      <alignment horizontal="general" vertical="center" textRotation="0" wrapText="1" indent="0" justifyLastLine="0" shrinkToFit="0" readingOrder="0"/>
    </dxf>
    <dxf>
      <numFmt numFmtId="4" formatCode="#,##0.00"/>
      <alignment horizontal="general" vertical="center" textRotation="0" wrapText="1" indent="0" justifyLastLine="0" shrinkToFit="0" readingOrder="0"/>
    </dxf>
    <dxf>
      <numFmt numFmtId="4" formatCode="#,##0.00"/>
      <alignment horizontal="general" vertical="center" textRotation="0" wrapText="1" indent="0" justifyLastLine="0" shrinkToFit="0" readingOrder="0"/>
    </dxf>
    <dxf>
      <numFmt numFmtId="4" formatCode="#,##0.00"/>
      <alignment horizontal="general" vertical="center" textRotation="0" wrapText="1" indent="0" justifyLastLine="0" shrinkToFit="0" readingOrder="0"/>
    </dxf>
    <dxf>
      <numFmt numFmtId="4" formatCode="#,##0.00"/>
      <alignment horizontal="general" vertical="center" textRotation="0" wrapText="1" indent="0" justifyLastLine="0" shrinkToFit="0" readingOrder="0"/>
    </dxf>
    <dxf>
      <numFmt numFmtId="4" formatCode="#,##0.00"/>
      <alignment horizontal="general" vertical="center" textRotation="0" wrapText="1" indent="0" justifyLastLine="0" shrinkToFit="0" readingOrder="0"/>
    </dxf>
    <dxf>
      <numFmt numFmtId="4" formatCode="#,##0.00"/>
      <alignment horizontal="general" vertical="center" textRotation="0" wrapText="1" indent="0" justifyLastLine="0" shrinkToFit="0" readingOrder="0"/>
    </dxf>
    <dxf>
      <numFmt numFmtId="4" formatCode="#,##0.00"/>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numFmt numFmtId="4" formatCode="#,##0.00"/>
      <alignment horizontal="center" vertical="center" textRotation="0" wrapText="1" indent="0" justifyLastLine="0" shrinkToFit="0" readingOrder="0"/>
    </dxf>
    <dxf>
      <alignment horizontal="general" vertical="center" textRotation="0" wrapText="1" indent="0" justifyLastLine="0" shrinkToFit="0" readingOrder="0"/>
    </dxf>
    <dxf>
      <numFmt numFmtId="4" formatCode="#,##0.00"/>
      <alignment horizontal="center" vertical="center" textRotation="0" wrapText="1" indent="0" justifyLastLine="0" shrinkToFit="0" readingOrder="0"/>
    </dxf>
    <dxf>
      <alignment horizontal="general" vertical="center" textRotation="0" wrapText="1" indent="0" justifyLastLine="0" shrinkToFit="0" readingOrder="0"/>
    </dxf>
    <dxf>
      <alignment horizontal="center" vertical="center" textRotation="0" wrapText="1" indent="0" justifyLastLine="0" shrinkToFit="0" readingOrder="0"/>
    </dxf>
    <dxf>
      <alignment vertical="center" textRotation="0" wrapText="1" justifyLastLine="0" shrinkToFit="0" readingOrder="0"/>
    </dxf>
    <dxf>
      <alignment horizontal="general" vertical="center" textRotation="0" wrapText="1" indent="0" justifyLastLine="0" shrinkToFit="0" readingOrder="0"/>
    </dxf>
    <dxf>
      <alignment horizontal="center" vertical="center" textRotation="0" wrapText="1" indent="0" justifyLastLine="0" shrinkToFit="0" readingOrder="0"/>
    </dxf>
    <dxf>
      <font>
        <b/>
        <i val="0"/>
        <color rgb="FFFF0000"/>
      </font>
    </dxf>
    <dxf>
      <font>
        <b/>
        <i val="0"/>
        <color rgb="FF00B050"/>
      </font>
    </dxf>
    <dxf>
      <fill>
        <patternFill patternType="none">
          <fgColor indexed="64"/>
          <bgColor indexed="65"/>
        </patternFill>
      </fill>
      <alignment horizontal="general" vertical="center" textRotation="0" wrapText="1" indent="0" justifyLastLine="0" shrinkToFit="0" readingOrder="0"/>
    </dxf>
    <dxf>
      <numFmt numFmtId="4" formatCode="#,##0.00"/>
      <fill>
        <patternFill patternType="none">
          <fgColor indexed="64"/>
          <bgColor auto="1"/>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numFmt numFmtId="4" formatCode="#,##0.00"/>
      <fill>
        <patternFill patternType="none">
          <fgColor indexed="64"/>
          <bgColor indexed="65"/>
        </patternFill>
      </fill>
      <alignment horizontal="general" vertical="center" textRotation="0" wrapText="1" indent="0" justifyLastLine="0" shrinkToFit="0" readingOrder="0"/>
    </dxf>
    <dxf>
      <numFmt numFmtId="4" formatCode="#,##0.00"/>
      <fill>
        <patternFill patternType="none">
          <fgColor indexed="64"/>
          <bgColor indexed="65"/>
        </patternFill>
      </fill>
      <alignment horizontal="general" vertical="center" textRotation="0" wrapText="1" indent="0" justifyLastLine="0" shrinkToFit="0" readingOrder="0"/>
    </dxf>
    <dxf>
      <numFmt numFmtId="19" formatCode="dd/mm/yyyy"/>
      <fill>
        <patternFill patternType="none">
          <fgColor indexed="64"/>
          <bgColor indexed="65"/>
        </patternFill>
      </fill>
      <alignment horizontal="general" vertical="center" textRotation="0" wrapText="1" indent="0" justifyLastLine="0" shrinkToFit="0" readingOrder="0"/>
    </dxf>
    <dxf>
      <numFmt numFmtId="4" formatCode="#,##0.00"/>
      <fill>
        <patternFill patternType="none">
          <fgColor indexed="64"/>
          <bgColor indexed="65"/>
        </patternFill>
      </fill>
      <alignment horizontal="general" vertical="center" textRotation="0" wrapText="1" indent="0" justifyLastLine="0" shrinkToFit="0" readingOrder="0"/>
    </dxf>
    <dxf>
      <numFmt numFmtId="19" formatCode="dd/mm/yyyy"/>
      <fill>
        <patternFill patternType="none">
          <fgColor indexed="64"/>
          <bgColor indexed="65"/>
        </patternFill>
      </fill>
      <alignment horizontal="general" vertical="center" textRotation="0" wrapText="1" indent="0" justifyLastLine="0" shrinkToFit="0" readingOrder="0"/>
    </dxf>
    <dxf>
      <numFmt numFmtId="4" formatCode="#,##0.00"/>
      <fill>
        <patternFill patternType="none">
          <fgColor indexed="64"/>
          <bgColor indexed="65"/>
        </patternFill>
      </fill>
      <alignment horizontal="general" vertical="center" textRotation="0" wrapText="1" indent="0" justifyLastLine="0" shrinkToFit="0" readingOrder="0"/>
    </dxf>
    <dxf>
      <numFmt numFmtId="4" formatCode="#,##0.00"/>
      <fill>
        <patternFill patternType="none">
          <fgColor indexed="64"/>
          <bgColor indexed="65"/>
        </patternFill>
      </fill>
      <alignment horizontal="general" vertical="center" textRotation="0" wrapText="1" indent="0" justifyLastLine="0" shrinkToFit="0" readingOrder="0"/>
    </dxf>
    <dxf>
      <numFmt numFmtId="4" formatCode="#,##0.00"/>
      <fill>
        <patternFill patternType="none">
          <fgColor indexed="64"/>
          <bgColor indexed="65"/>
        </patternFill>
      </fill>
      <alignment horizontal="general" vertical="center" textRotation="0" wrapText="1" indent="0" justifyLastLine="0" shrinkToFit="0" readingOrder="0"/>
    </dxf>
    <dxf>
      <numFmt numFmtId="4" formatCode="#,##0.00"/>
      <fill>
        <patternFill patternType="none">
          <fgColor indexed="64"/>
          <bgColor indexed="65"/>
        </patternFill>
      </fill>
      <alignment horizontal="general" vertical="center" textRotation="0" wrapText="1" indent="0" justifyLastLine="0" shrinkToFit="0" readingOrder="0"/>
    </dxf>
    <dxf>
      <numFmt numFmtId="4" formatCode="#,##0.00"/>
      <fill>
        <patternFill patternType="none">
          <fgColor indexed="64"/>
          <bgColor indexed="65"/>
        </patternFill>
      </fill>
      <alignment horizontal="general" vertical="center" textRotation="0" wrapText="1" indent="0" justifyLastLine="0" shrinkToFit="0" readingOrder="0"/>
    </dxf>
    <dxf>
      <numFmt numFmtId="4" formatCode="#,##0.00"/>
      <fill>
        <patternFill patternType="none">
          <fgColor indexed="64"/>
          <bgColor indexed="65"/>
        </patternFill>
      </fill>
      <alignment horizontal="general" vertical="center" textRotation="0" wrapText="1" indent="0" justifyLastLine="0" shrinkToFit="0" readingOrder="0"/>
    </dxf>
    <dxf>
      <numFmt numFmtId="4" formatCode="#,##0.00"/>
      <fill>
        <patternFill patternType="none">
          <fgColor indexed="64"/>
          <bgColor indexed="65"/>
        </patternFill>
      </fill>
      <alignment horizontal="general" vertical="center" textRotation="0" wrapText="1" indent="0" justifyLastLine="0" shrinkToFit="0" readingOrder="0"/>
    </dxf>
    <dxf>
      <numFmt numFmtId="4" formatCode="#,##0.00"/>
      <fill>
        <patternFill patternType="none">
          <fgColor indexed="64"/>
          <bgColor indexed="65"/>
        </patternFill>
      </fill>
      <alignment horizontal="general" vertical="center" textRotation="0" wrapText="1" indent="0" justifyLastLine="0" shrinkToFit="0" readingOrder="0"/>
    </dxf>
    <dxf>
      <numFmt numFmtId="4" formatCode="#,##0.00"/>
      <fill>
        <patternFill patternType="none">
          <fgColor indexed="64"/>
          <bgColor indexed="65"/>
        </patternFill>
      </fill>
      <alignment horizontal="general" vertical="center" textRotation="0" wrapText="1" indent="0" justifyLastLine="0" shrinkToFit="0" readingOrder="0"/>
    </dxf>
    <dxf>
      <numFmt numFmtId="4" formatCode="#,##0.00"/>
      <fill>
        <patternFill patternType="none">
          <fgColor indexed="64"/>
          <bgColor indexed="65"/>
        </patternFill>
      </fill>
      <alignment horizontal="general" vertical="center" textRotation="0" wrapText="1" indent="0" justifyLastLine="0" shrinkToFit="0" readingOrder="0"/>
    </dxf>
    <dxf>
      <numFmt numFmtId="4" formatCode="#,##0.00"/>
      <fill>
        <patternFill patternType="none">
          <fgColor indexed="64"/>
          <bgColor indexed="65"/>
        </patternFill>
      </fill>
      <alignment horizontal="general" vertical="center" textRotation="0" wrapText="1" indent="0" justifyLastLine="0" shrinkToFit="0" readingOrder="0"/>
    </dxf>
    <dxf>
      <numFmt numFmtId="4" formatCode="#,##0.00"/>
      <fill>
        <patternFill patternType="none">
          <fgColor indexed="64"/>
          <bgColor indexed="65"/>
        </patternFill>
      </fill>
      <alignment horizontal="general" vertical="center" textRotation="0" wrapText="1" indent="0" justifyLastLine="0" shrinkToFit="0" readingOrder="0"/>
    </dxf>
    <dxf>
      <numFmt numFmtId="4" formatCode="#,##0.00"/>
      <fill>
        <patternFill patternType="none">
          <fgColor indexed="64"/>
          <bgColor indexed="65"/>
        </patternFill>
      </fill>
      <alignment horizontal="general" vertical="center" textRotation="0" wrapText="1" indent="0" justifyLastLine="0" shrinkToFit="0" readingOrder="0"/>
    </dxf>
    <dxf>
      <numFmt numFmtId="4" formatCode="#,##0.00"/>
      <fill>
        <patternFill patternType="none">
          <fgColor indexed="64"/>
          <bgColor indexed="65"/>
        </patternFill>
      </fill>
      <alignment horizontal="general" vertical="center" textRotation="0" wrapText="1" indent="0" justifyLastLine="0" shrinkToFit="0" readingOrder="0"/>
    </dxf>
    <dxf>
      <numFmt numFmtId="4" formatCode="#,##0.00"/>
      <fill>
        <patternFill patternType="none">
          <fgColor indexed="64"/>
          <bgColor indexed="65"/>
        </patternFill>
      </fill>
      <alignment horizontal="general" vertical="center" textRotation="0" wrapText="1" indent="0" justifyLastLine="0" shrinkToFit="0" readingOrder="0"/>
    </dxf>
    <dxf>
      <numFmt numFmtId="4" formatCode="#,##0.00"/>
      <fill>
        <patternFill patternType="none">
          <fgColor indexed="64"/>
          <bgColor indexed="65"/>
        </patternFill>
      </fill>
      <alignment horizontal="general" vertical="center" textRotation="0" wrapText="1" indent="0" justifyLastLine="0" shrinkToFit="0" readingOrder="0"/>
    </dxf>
    <dxf>
      <numFmt numFmtId="4" formatCode="#,##0.00"/>
      <fill>
        <patternFill patternType="none">
          <fgColor indexed="64"/>
          <bgColor indexed="65"/>
        </patternFill>
      </fill>
      <alignment horizontal="general" vertical="center" textRotation="0" wrapText="1" indent="0" justifyLastLine="0" shrinkToFit="0" readingOrder="0"/>
    </dxf>
    <dxf>
      <numFmt numFmtId="4" formatCode="#,##0.00"/>
      <fill>
        <patternFill patternType="none">
          <fgColor indexed="64"/>
          <bgColor indexed="65"/>
        </patternFill>
      </fill>
      <alignment horizontal="general" vertical="center" textRotation="0" wrapText="1" indent="0" justifyLastLine="0" shrinkToFit="0" readingOrder="0"/>
    </dxf>
    <dxf>
      <numFmt numFmtId="4" formatCode="#,##0.00"/>
      <fill>
        <patternFill patternType="none">
          <fgColor indexed="64"/>
          <bgColor indexed="65"/>
        </patternFill>
      </fill>
      <alignment horizontal="general" vertical="center" textRotation="0" wrapText="1" indent="0" justifyLastLine="0" shrinkToFit="0" readingOrder="0"/>
    </dxf>
    <dxf>
      <numFmt numFmtId="4" formatCode="#,##0.00"/>
      <fill>
        <patternFill patternType="none">
          <fgColor indexed="64"/>
          <bgColor indexed="65"/>
        </patternFill>
      </fill>
      <alignment horizontal="general" vertical="center" textRotation="0" wrapText="1" indent="0" justifyLastLine="0" shrinkToFit="0" readingOrder="0"/>
    </dxf>
    <dxf>
      <numFmt numFmtId="4" formatCode="#,##0.00"/>
      <fill>
        <patternFill patternType="none">
          <fgColor indexed="64"/>
          <bgColor indexed="65"/>
        </patternFill>
      </fill>
      <alignment horizontal="general" vertical="center" textRotation="0" wrapText="1" indent="0" justifyLastLine="0" shrinkToFit="0" readingOrder="0"/>
    </dxf>
    <dxf>
      <numFmt numFmtId="4" formatCode="#,##0.00"/>
      <fill>
        <patternFill patternType="none">
          <fgColor indexed="64"/>
          <bgColor indexed="65"/>
        </patternFill>
      </fill>
      <alignment horizontal="general" vertical="center" textRotation="0" wrapText="1" indent="0" justifyLastLine="0" shrinkToFit="0" readingOrder="0"/>
    </dxf>
    <dxf>
      <numFmt numFmtId="4" formatCode="#,##0.00"/>
      <fill>
        <patternFill patternType="none">
          <fgColor indexed="64"/>
          <bgColor indexed="65"/>
        </patternFill>
      </fill>
      <alignment horizontal="general" vertical="center" textRotation="0" wrapText="1" indent="0" justifyLastLine="0" shrinkToFit="0" readingOrder="0"/>
    </dxf>
    <dxf>
      <numFmt numFmtId="4" formatCode="#,##0.00"/>
      <fill>
        <patternFill patternType="none">
          <fgColor indexed="64"/>
          <bgColor indexed="65"/>
        </patternFill>
      </fill>
      <alignment horizontal="general" vertical="center" textRotation="0" wrapText="1" indent="0" justifyLastLine="0" shrinkToFit="0" readingOrder="0"/>
    </dxf>
    <dxf>
      <numFmt numFmtId="4" formatCode="#,##0.00"/>
      <fill>
        <patternFill patternType="none">
          <fgColor indexed="64"/>
          <bgColor indexed="65"/>
        </patternFill>
      </fill>
      <alignment horizontal="general" vertical="center" textRotation="0" wrapText="1" indent="0" justifyLastLine="0" shrinkToFit="0" readingOrder="0"/>
    </dxf>
    <dxf>
      <numFmt numFmtId="4" formatCode="#,##0.00"/>
      <fill>
        <patternFill patternType="none">
          <fgColor indexed="64"/>
          <bgColor indexed="65"/>
        </patternFill>
      </fill>
      <alignment horizontal="general" vertical="center" textRotation="0" wrapText="1" indent="0" justifyLastLine="0" shrinkToFit="0" readingOrder="0"/>
    </dxf>
    <dxf>
      <numFmt numFmtId="4" formatCode="#,##0.00"/>
      <fill>
        <patternFill patternType="none">
          <fgColor indexed="64"/>
          <bgColor indexed="65"/>
        </patternFill>
      </fill>
      <alignment horizontal="general" vertical="center" textRotation="0" wrapText="1" indent="0" justifyLastLine="0" shrinkToFit="0" readingOrder="0"/>
    </dxf>
    <dxf>
      <numFmt numFmtId="4" formatCode="#,##0.00"/>
      <fill>
        <patternFill patternType="none">
          <fgColor indexed="64"/>
          <bgColor indexed="65"/>
        </patternFill>
      </fill>
      <alignment horizontal="general" vertical="center" textRotation="0" wrapText="1" indent="0" justifyLastLine="0" shrinkToFit="0" readingOrder="0"/>
    </dxf>
    <dxf>
      <numFmt numFmtId="4" formatCode="#,##0.00"/>
      <fill>
        <patternFill patternType="none">
          <fgColor indexed="64"/>
          <bgColor indexed="65"/>
        </patternFill>
      </fill>
      <alignment horizontal="general" vertical="center" textRotation="0" wrapText="1" indent="0" justifyLastLine="0" shrinkToFit="0" readingOrder="0"/>
    </dxf>
    <dxf>
      <numFmt numFmtId="4" formatCode="#,##0.00"/>
      <fill>
        <patternFill patternType="none">
          <fgColor indexed="64"/>
          <bgColor indexed="65"/>
        </patternFill>
      </fill>
      <alignment horizontal="general" vertical="center" textRotation="0" wrapText="1" indent="0" justifyLastLine="0" shrinkToFit="0" readingOrder="0"/>
    </dxf>
    <dxf>
      <numFmt numFmtId="4" formatCode="#,##0.00"/>
      <fill>
        <patternFill patternType="none">
          <fgColor indexed="64"/>
          <bgColor indexed="65"/>
        </patternFill>
      </fill>
      <alignment horizontal="general" vertical="center" textRotation="0" wrapText="1" indent="0" justifyLastLine="0" shrinkToFit="0" readingOrder="0"/>
    </dxf>
    <dxf>
      <numFmt numFmtId="4" formatCode="#,##0.00"/>
      <fill>
        <patternFill patternType="none">
          <fgColor indexed="64"/>
          <bgColor indexed="65"/>
        </patternFill>
      </fill>
      <alignment horizontal="general" vertical="center" textRotation="0" wrapText="1" indent="0" justifyLastLine="0" shrinkToFit="0" readingOrder="0"/>
    </dxf>
    <dxf>
      <numFmt numFmtId="4" formatCode="#,##0.00"/>
      <fill>
        <patternFill patternType="none">
          <fgColor indexed="64"/>
          <bgColor indexed="65"/>
        </patternFill>
      </fill>
      <alignment horizontal="general" vertical="center" textRotation="0" wrapText="1" indent="0" justifyLastLine="0" shrinkToFit="0" readingOrder="0"/>
    </dxf>
    <dxf>
      <numFmt numFmtId="4" formatCode="#,##0.00"/>
      <fill>
        <patternFill patternType="none">
          <fgColor indexed="64"/>
          <bgColor indexed="65"/>
        </patternFill>
      </fill>
      <alignment horizontal="general" vertical="center" textRotation="0" wrapText="1" indent="0" justifyLastLine="0" shrinkToFit="0" readingOrder="0"/>
    </dxf>
    <dxf>
      <numFmt numFmtId="4" formatCode="#,##0.00"/>
      <fill>
        <patternFill patternType="none">
          <fgColor indexed="64"/>
          <bgColor indexed="65"/>
        </patternFill>
      </fill>
      <alignment horizontal="general" vertical="center" textRotation="0" wrapText="1" indent="0" justifyLastLine="0" shrinkToFit="0" readingOrder="0"/>
    </dxf>
    <dxf>
      <numFmt numFmtId="4" formatCode="#,##0.00"/>
      <fill>
        <patternFill patternType="none">
          <fgColor indexed="64"/>
          <bgColor indexed="65"/>
        </patternFill>
      </fill>
      <alignment horizontal="general" vertical="center" textRotation="0" wrapText="1" indent="0" justifyLastLine="0" shrinkToFit="0" readingOrder="0"/>
    </dxf>
    <dxf>
      <numFmt numFmtId="4" formatCode="#,##0.00"/>
      <fill>
        <patternFill patternType="none">
          <fgColor indexed="64"/>
          <bgColor indexed="65"/>
        </patternFill>
      </fill>
      <alignment horizontal="general" vertical="center" textRotation="0" wrapText="1" indent="0" justifyLastLine="0" shrinkToFit="0" readingOrder="0"/>
    </dxf>
    <dxf>
      <numFmt numFmtId="4" formatCode="#,##0.00"/>
      <fill>
        <patternFill patternType="none">
          <fgColor indexed="64"/>
          <bgColor indexed="65"/>
        </patternFill>
      </fill>
      <alignment horizontal="general" vertical="center" textRotation="0" wrapText="1" indent="0" justifyLastLine="0" shrinkToFit="0" readingOrder="0"/>
    </dxf>
    <dxf>
      <numFmt numFmtId="4" formatCode="#,##0.00"/>
      <fill>
        <patternFill patternType="none">
          <fgColor indexed="64"/>
          <bgColor indexed="65"/>
        </patternFill>
      </fill>
      <alignment horizontal="general" vertical="center" textRotation="0" wrapText="1" indent="0" justifyLastLine="0" shrinkToFit="0" readingOrder="0"/>
    </dxf>
    <dxf>
      <numFmt numFmtId="4" formatCode="#,##0.00"/>
      <fill>
        <patternFill patternType="none">
          <fgColor indexed="64"/>
          <bgColor indexed="65"/>
        </patternFill>
      </fill>
      <alignment horizontal="general" vertical="center" textRotation="0" wrapText="1" indent="0" justifyLastLine="0" shrinkToFit="0" readingOrder="0"/>
    </dxf>
    <dxf>
      <numFmt numFmtId="4" formatCode="#,##0.00"/>
      <fill>
        <patternFill patternType="none">
          <fgColor indexed="64"/>
          <bgColor indexed="65"/>
        </patternFill>
      </fill>
      <alignment horizontal="general" vertical="center" textRotation="0" wrapText="1" indent="0" justifyLastLine="0" shrinkToFit="0" readingOrder="0"/>
    </dxf>
    <dxf>
      <numFmt numFmtId="4" formatCode="#,##0.00"/>
      <fill>
        <patternFill patternType="none">
          <fgColor indexed="64"/>
          <bgColor indexed="65"/>
        </patternFill>
      </fill>
      <alignment horizontal="general" vertical="center" textRotation="0" wrapText="1" indent="0" justifyLastLine="0" shrinkToFit="0" readingOrder="0"/>
    </dxf>
    <dxf>
      <numFmt numFmtId="4" formatCode="#,##0.00"/>
      <fill>
        <patternFill patternType="none">
          <fgColor indexed="64"/>
          <bgColor indexed="65"/>
        </patternFill>
      </fill>
      <alignment horizontal="general" vertical="center" textRotation="0" wrapText="1" indent="0" justifyLastLine="0" shrinkToFit="0" readingOrder="0"/>
    </dxf>
    <dxf>
      <numFmt numFmtId="4" formatCode="#,##0.00"/>
      <fill>
        <patternFill patternType="none">
          <fgColor indexed="64"/>
          <bgColor indexed="65"/>
        </patternFill>
      </fill>
      <alignment horizontal="general" vertical="center" textRotation="0" wrapText="1" indent="0" justifyLastLine="0" shrinkToFit="0" readingOrder="0"/>
    </dxf>
    <dxf>
      <numFmt numFmtId="4" formatCode="#,##0.00"/>
      <fill>
        <patternFill patternType="none">
          <fgColor indexed="64"/>
          <bgColor indexed="65"/>
        </patternFill>
      </fill>
      <alignment horizontal="general" vertical="center" textRotation="0" wrapText="1" indent="0" justifyLastLine="0" shrinkToFit="0" readingOrder="0"/>
    </dxf>
    <dxf>
      <numFmt numFmtId="4" formatCode="#,##0.00"/>
      <fill>
        <patternFill patternType="none">
          <fgColor indexed="64"/>
          <bgColor indexed="65"/>
        </patternFill>
      </fill>
      <alignment horizontal="general" vertical="center" textRotation="0" wrapText="1" indent="0" justifyLastLine="0" shrinkToFit="0" readingOrder="0"/>
    </dxf>
    <dxf>
      <numFmt numFmtId="4" formatCode="#,##0.00"/>
      <fill>
        <patternFill patternType="none">
          <fgColor indexed="64"/>
          <bgColor indexed="65"/>
        </patternFill>
      </fill>
      <alignment horizontal="general" vertical="center" textRotation="0" wrapText="1" indent="0" justifyLastLine="0" shrinkToFit="0" readingOrder="0"/>
    </dxf>
    <dxf>
      <numFmt numFmtId="4" formatCode="#,##0.00"/>
      <fill>
        <patternFill patternType="none">
          <fgColor indexed="64"/>
          <bgColor indexed="65"/>
        </patternFill>
      </fill>
      <alignment horizontal="general" vertical="center" textRotation="0" wrapText="1" indent="0" justifyLastLine="0" shrinkToFit="0" readingOrder="0"/>
    </dxf>
    <dxf>
      <numFmt numFmtId="4" formatCode="#,##0.00"/>
      <fill>
        <patternFill patternType="none">
          <fgColor indexed="64"/>
          <bgColor indexed="65"/>
        </patternFill>
      </fill>
      <alignment horizontal="general" vertical="center" textRotation="0" wrapText="1" indent="0" justifyLastLine="0" shrinkToFit="0" readingOrder="0"/>
    </dxf>
    <dxf>
      <numFmt numFmtId="4" formatCode="#,##0.00"/>
      <fill>
        <patternFill patternType="none">
          <fgColor indexed="64"/>
          <bgColor indexed="65"/>
        </patternFill>
      </fill>
      <alignment horizontal="general" vertical="center" textRotation="0" wrapText="1" indent="0" justifyLastLine="0" shrinkToFit="0" readingOrder="0"/>
    </dxf>
    <dxf>
      <numFmt numFmtId="4" formatCode="#,##0.00"/>
      <fill>
        <patternFill patternType="none">
          <fgColor indexed="64"/>
          <bgColor indexed="65"/>
        </patternFill>
      </fill>
      <alignment horizontal="general" vertical="center" textRotation="0" wrapText="1" indent="0" justifyLastLine="0" shrinkToFit="0" readingOrder="0"/>
    </dxf>
    <dxf>
      <numFmt numFmtId="4" formatCode="#,##0.00"/>
      <fill>
        <patternFill patternType="none">
          <fgColor indexed="64"/>
          <bgColor indexed="65"/>
        </patternFill>
      </fill>
      <alignment horizontal="general" vertical="center" textRotation="0" wrapText="1" indent="0" justifyLastLine="0" shrinkToFit="0" readingOrder="0"/>
    </dxf>
    <dxf>
      <numFmt numFmtId="4" formatCode="#,##0.00"/>
      <fill>
        <patternFill patternType="none">
          <fgColor indexed="64"/>
          <bgColor indexed="65"/>
        </patternFill>
      </fill>
      <alignment horizontal="general" vertical="center" textRotation="0" wrapText="1" indent="0" justifyLastLine="0" shrinkToFit="0" readingOrder="0"/>
    </dxf>
    <dxf>
      <numFmt numFmtId="4" formatCode="#,##0.00"/>
      <fill>
        <patternFill patternType="none">
          <fgColor indexed="64"/>
          <bgColor indexed="65"/>
        </patternFill>
      </fill>
      <alignment horizontal="general" vertical="center" textRotation="0" wrapText="1" indent="0" justifyLastLine="0" shrinkToFit="0" readingOrder="0"/>
    </dxf>
    <dxf>
      <numFmt numFmtId="4" formatCode="#,##0.00"/>
      <fill>
        <patternFill patternType="none">
          <fgColor indexed="64"/>
          <bgColor indexed="65"/>
        </patternFill>
      </fill>
      <alignment horizontal="general" vertical="center" textRotation="0" wrapText="1" indent="0" justifyLastLine="0" shrinkToFit="0" readingOrder="0"/>
    </dxf>
    <dxf>
      <numFmt numFmtId="4" formatCode="#,##0.00"/>
      <fill>
        <patternFill patternType="none">
          <fgColor indexed="64"/>
          <bgColor indexed="65"/>
        </patternFill>
      </fill>
      <alignment horizontal="general" vertical="center" textRotation="0" wrapText="1" indent="0" justifyLastLine="0" shrinkToFit="0" readingOrder="0"/>
    </dxf>
    <dxf>
      <numFmt numFmtId="4" formatCode="#,##0.00"/>
      <fill>
        <patternFill patternType="none">
          <fgColor indexed="64"/>
          <bgColor indexed="65"/>
        </patternFill>
      </fill>
      <alignment horizontal="general" vertical="center" textRotation="0" wrapText="1" indent="0" justifyLastLine="0" shrinkToFit="0" readingOrder="0"/>
    </dxf>
    <dxf>
      <numFmt numFmtId="4" formatCode="#,##0.00"/>
      <fill>
        <patternFill patternType="none">
          <fgColor indexed="64"/>
          <bgColor indexed="65"/>
        </patternFill>
      </fill>
      <alignment horizontal="general" vertical="center" textRotation="0" wrapText="1" indent="0" justifyLastLine="0" shrinkToFit="0" readingOrder="0"/>
    </dxf>
    <dxf>
      <numFmt numFmtId="4" formatCode="#,##0.00"/>
      <fill>
        <patternFill patternType="none">
          <fgColor indexed="64"/>
          <bgColor indexed="65"/>
        </patternFill>
      </fill>
      <alignment horizontal="general" vertical="center" textRotation="0" wrapText="1" indent="0" justifyLastLine="0" shrinkToFit="0" readingOrder="0"/>
    </dxf>
    <dxf>
      <numFmt numFmtId="4" formatCode="#,##0.00"/>
      <fill>
        <patternFill patternType="none">
          <fgColor indexed="64"/>
          <bgColor indexed="65"/>
        </patternFill>
      </fill>
      <alignment horizontal="general" vertical="center" textRotation="0" wrapText="1" indent="0" justifyLastLine="0" shrinkToFit="0" readingOrder="0"/>
    </dxf>
    <dxf>
      <numFmt numFmtId="4" formatCode="#,##0.00"/>
      <fill>
        <patternFill patternType="none">
          <fgColor indexed="64"/>
          <bgColor indexed="65"/>
        </patternFill>
      </fill>
      <alignment horizontal="general" vertical="center" textRotation="0" wrapText="1" indent="0" justifyLastLine="0" shrinkToFit="0" readingOrder="0"/>
    </dxf>
    <dxf>
      <numFmt numFmtId="4" formatCode="#,##0.00"/>
      <fill>
        <patternFill patternType="none">
          <fgColor indexed="64"/>
          <bgColor indexed="65"/>
        </patternFill>
      </fill>
      <alignment horizontal="general" vertical="center" textRotation="0" wrapText="1" indent="0" justifyLastLine="0" shrinkToFit="0" readingOrder="0"/>
    </dxf>
    <dxf>
      <numFmt numFmtId="4" formatCode="#,##0.00"/>
      <fill>
        <patternFill patternType="none">
          <fgColor indexed="64"/>
          <bgColor indexed="65"/>
        </patternFill>
      </fill>
      <alignment horizontal="general" vertical="center" textRotation="0" wrapText="1" indent="0" justifyLastLine="0" shrinkToFit="0" readingOrder="0"/>
    </dxf>
    <dxf>
      <numFmt numFmtId="4" formatCode="#,##0.00"/>
      <fill>
        <patternFill patternType="none">
          <fgColor indexed="64"/>
          <bgColor indexed="65"/>
        </patternFill>
      </fill>
      <alignment horizontal="general" vertical="center" textRotation="0" wrapText="1" indent="0" justifyLastLine="0" shrinkToFit="0" readingOrder="0"/>
    </dxf>
    <dxf>
      <numFmt numFmtId="4" formatCode="#,##0.00"/>
      <fill>
        <patternFill patternType="none">
          <fgColor indexed="64"/>
          <bgColor indexed="65"/>
        </patternFill>
      </fill>
      <alignment horizontal="general" vertical="center" textRotation="0" wrapText="1" indent="0" justifyLastLine="0" shrinkToFit="0" readingOrder="0"/>
    </dxf>
    <dxf>
      <numFmt numFmtId="4" formatCode="#,##0.00"/>
      <fill>
        <patternFill patternType="none">
          <fgColor indexed="64"/>
          <bgColor indexed="65"/>
        </patternFill>
      </fill>
      <alignment horizontal="general" vertical="center" textRotation="0" wrapText="1" indent="0" justifyLastLine="0" shrinkToFit="0" readingOrder="0"/>
    </dxf>
    <dxf>
      <numFmt numFmtId="4" formatCode="#,##0.00"/>
      <fill>
        <patternFill patternType="none">
          <fgColor indexed="64"/>
          <bgColor indexed="65"/>
        </patternFill>
      </fill>
      <alignment horizontal="general" vertical="center" textRotation="0" wrapText="1" indent="0" justifyLastLine="0" shrinkToFit="0" readingOrder="0"/>
    </dxf>
    <dxf>
      <numFmt numFmtId="4" formatCode="#,##0.00"/>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ont>
        <strike val="0"/>
        <outline val="0"/>
        <shadow val="0"/>
        <u val="none"/>
        <vertAlign val="baseline"/>
        <sz val="11"/>
        <color auto="1"/>
        <name val="Calibri"/>
        <scheme val="minor"/>
      </font>
      <numFmt numFmtId="14" formatCode="0.00%"/>
      <fill>
        <patternFill patternType="none">
          <fgColor indexed="64"/>
          <bgColor indexed="65"/>
        </patternFill>
      </fill>
      <alignment horizontal="general" vertical="center" textRotation="0" wrapText="1" indent="0" justifyLastLine="0" shrinkToFit="0" readingOrder="0"/>
    </dxf>
    <dxf>
      <numFmt numFmtId="4" formatCode="#,##0.00"/>
      <fill>
        <patternFill patternType="none">
          <fgColor indexed="64"/>
          <bgColor indexed="65"/>
        </patternFill>
      </fill>
      <alignment horizontal="general" vertical="center" textRotation="0" wrapText="1" indent="0" justifyLastLine="0" shrinkToFit="0" readingOrder="0"/>
    </dxf>
    <dxf>
      <numFmt numFmtId="4" formatCode="#,##0.00"/>
      <fill>
        <patternFill patternType="none">
          <fgColor indexed="64"/>
          <bgColor indexed="65"/>
        </patternFill>
      </fill>
      <alignment horizontal="general" vertical="center" textRotation="0" wrapText="1" indent="0" justifyLastLine="0" shrinkToFit="0" readingOrder="0"/>
    </dxf>
    <dxf>
      <numFmt numFmtId="4" formatCode="#,##0.00"/>
      <fill>
        <patternFill patternType="none">
          <fgColor indexed="64"/>
          <bgColor indexed="65"/>
        </patternFill>
      </fill>
      <alignment horizontal="general" vertical="center" textRotation="0" wrapText="1" indent="0" justifyLastLine="0" shrinkToFit="0" readingOrder="0"/>
    </dxf>
    <dxf>
      <numFmt numFmtId="14" formatCode="0.00%"/>
      <fill>
        <patternFill patternType="none">
          <fgColor indexed="64"/>
          <bgColor indexed="65"/>
        </patternFill>
      </fill>
      <alignment horizontal="general" vertical="center" textRotation="0" wrapText="1" indent="0" justifyLastLine="0" shrinkToFit="0" readingOrder="0"/>
    </dxf>
    <dxf>
      <numFmt numFmtId="4" formatCode="#,##0.00"/>
      <fill>
        <patternFill patternType="none">
          <fgColor indexed="64"/>
          <bgColor indexed="65"/>
        </patternFill>
      </fill>
      <alignment horizontal="general" vertical="center" textRotation="0" wrapText="1" indent="0" justifyLastLine="0" shrinkToFit="0" readingOrder="0"/>
    </dxf>
    <dxf>
      <numFmt numFmtId="4" formatCode="#,##0.00"/>
      <fill>
        <patternFill patternType="none">
          <fgColor indexed="64"/>
          <bgColor indexed="65"/>
        </patternFill>
      </fill>
      <alignment horizontal="general" vertical="center" textRotation="0" wrapText="1" indent="0" justifyLastLine="0" shrinkToFit="0" readingOrder="0"/>
    </dxf>
    <dxf>
      <numFmt numFmtId="4" formatCode="#,##0.00"/>
      <fill>
        <patternFill patternType="none">
          <fgColor indexed="64"/>
          <bgColor indexed="65"/>
        </patternFill>
      </fill>
      <alignment horizontal="general" vertical="center" textRotation="0" wrapText="1" indent="0" justifyLastLine="0" shrinkToFit="0" readingOrder="0"/>
    </dxf>
    <dxf>
      <numFmt numFmtId="19" formatCode="dd/mm/yyyy"/>
      <fill>
        <patternFill patternType="none">
          <fgColor indexed="64"/>
          <bgColor indexed="65"/>
        </patternFill>
      </fill>
      <alignment horizontal="center" vertical="center" textRotation="0" wrapText="1" indent="0" justifyLastLine="0" shrinkToFit="0" readingOrder="0"/>
    </dxf>
    <dxf>
      <numFmt numFmtId="4" formatCode="#,##0.00"/>
      <fill>
        <patternFill patternType="none">
          <fgColor indexed="64"/>
          <bgColor indexed="65"/>
        </patternFill>
      </fill>
      <alignment horizontal="general" vertical="center" textRotation="0" wrapText="1" indent="0" justifyLastLine="0" shrinkToFit="0" readingOrder="0"/>
    </dxf>
    <dxf>
      <numFmt numFmtId="4" formatCode="#,##0.00"/>
      <fill>
        <patternFill patternType="none">
          <fgColor indexed="64"/>
          <bgColor indexed="65"/>
        </patternFill>
      </fill>
      <alignment horizontal="center" vertical="center" textRotation="0" wrapText="1" indent="0" justifyLastLine="0" shrinkToFit="0" readingOrder="0"/>
    </dxf>
    <dxf>
      <numFmt numFmtId="4" formatCode="#,##0.00"/>
      <fill>
        <patternFill patternType="none">
          <fgColor indexed="64"/>
          <bgColor indexed="65"/>
        </patternFill>
      </fill>
      <alignment horizontal="general" vertical="center" textRotation="0" wrapText="1" indent="0" justifyLastLine="0" shrinkToFit="0" readingOrder="0"/>
    </dxf>
    <dxf>
      <numFmt numFmtId="4" formatCode="#,##0.00"/>
      <fill>
        <patternFill patternType="none">
          <fgColor indexed="64"/>
          <bgColor indexed="65"/>
        </patternFill>
      </fill>
      <alignment horizontal="center" vertical="center" textRotation="0" wrapText="1" indent="0" justifyLastLine="0" shrinkToFit="0" readingOrder="0"/>
    </dxf>
    <dxf>
      <numFmt numFmtId="4" formatCode="#,##0.00"/>
      <fill>
        <patternFill patternType="none">
          <fgColor indexed="64"/>
          <bgColor indexed="65"/>
        </patternFill>
      </fill>
      <alignment horizontal="general" vertical="center" textRotation="0" wrapText="1" indent="0" justifyLastLine="0" shrinkToFit="0" readingOrder="0"/>
    </dxf>
    <dxf>
      <numFmt numFmtId="4" formatCode="#,##0.00"/>
      <fill>
        <patternFill patternType="none">
          <fgColor indexed="64"/>
          <bgColor indexed="65"/>
        </patternFill>
      </fill>
      <alignment horizontal="center" vertical="center" textRotation="0" wrapText="1" indent="0" justifyLastLine="0" shrinkToFit="0" readingOrder="0"/>
    </dxf>
    <dxf>
      <numFmt numFmtId="4" formatCode="#,##0.00"/>
      <fill>
        <patternFill patternType="none">
          <fgColor indexed="64"/>
          <bgColor indexed="65"/>
        </patternFill>
      </fill>
      <alignment horizontal="general" vertical="center" textRotation="0" wrapText="1" indent="0" justifyLastLine="0" shrinkToFit="0" readingOrder="0"/>
    </dxf>
    <dxf>
      <numFmt numFmtId="19" formatCode="dd/mm/yyyy"/>
      <fill>
        <patternFill patternType="none">
          <fgColor indexed="64"/>
          <bgColor indexed="65"/>
        </patternFill>
      </fill>
      <alignment horizontal="center" vertical="center" textRotation="0" wrapText="1" indent="0" justifyLastLine="0" shrinkToFit="0" readingOrder="0"/>
    </dxf>
    <dxf>
      <numFmt numFmtId="4" formatCode="#,##0.00"/>
      <fill>
        <patternFill patternType="none">
          <fgColor indexed="64"/>
          <bgColor indexed="65"/>
        </patternFill>
      </fill>
      <alignment horizontal="general" vertical="center" textRotation="0" wrapText="1" indent="0" justifyLastLine="0" shrinkToFit="0" readingOrder="0"/>
    </dxf>
    <dxf>
      <numFmt numFmtId="4" formatCode="#,##0.00"/>
      <fill>
        <patternFill patternType="none">
          <fgColor indexed="64"/>
          <bgColor indexed="65"/>
        </patternFill>
      </fill>
      <alignment horizontal="center" vertical="center" textRotation="0" wrapText="1" indent="0" justifyLastLine="0" shrinkToFit="0" readingOrder="0"/>
    </dxf>
    <dxf>
      <numFmt numFmtId="4" formatCode="#,##0.00"/>
      <fill>
        <patternFill patternType="none">
          <fgColor indexed="64"/>
          <bgColor indexed="65"/>
        </patternFill>
      </fill>
      <alignment horizontal="general" vertical="center" textRotation="0" wrapText="1" indent="0" justifyLastLine="0" shrinkToFit="0" readingOrder="0"/>
    </dxf>
    <dxf>
      <numFmt numFmtId="19" formatCode="dd/mm/yyyy"/>
      <fill>
        <patternFill patternType="none">
          <fgColor indexed="64"/>
          <bgColor indexed="65"/>
        </patternFill>
      </fill>
      <alignment horizontal="center" vertical="center" textRotation="0" wrapText="1" indent="0" justifyLastLine="0" shrinkToFit="0" readingOrder="0"/>
    </dxf>
    <dxf>
      <numFmt numFmtId="4" formatCode="#,##0.00"/>
      <fill>
        <patternFill patternType="none">
          <fgColor indexed="64"/>
          <bgColor indexed="65"/>
        </patternFill>
      </fill>
      <alignment horizontal="general" vertical="center" textRotation="0" wrapText="1" indent="0" justifyLastLine="0" shrinkToFit="0" readingOrder="0"/>
    </dxf>
    <dxf>
      <numFmt numFmtId="4" formatCode="#,##0.00"/>
      <fill>
        <patternFill patternType="none">
          <fgColor indexed="64"/>
          <bgColor indexed="65"/>
        </patternFill>
      </fill>
      <alignment horizontal="general" vertical="center" textRotation="0" wrapText="1" indent="0" justifyLastLine="0" shrinkToFit="0" readingOrder="0"/>
    </dxf>
    <dxf>
      <numFmt numFmtId="4" formatCode="#,##0.00"/>
      <fill>
        <patternFill patternType="none">
          <fgColor indexed="64"/>
          <bgColor indexed="65"/>
        </patternFill>
      </fill>
      <alignment horizontal="general" vertical="center" textRotation="0" wrapText="1" indent="0" justifyLastLine="0" shrinkToFit="0" readingOrder="0"/>
    </dxf>
    <dxf>
      <numFmt numFmtId="4" formatCode="#,##0.00"/>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numFmt numFmtId="4" formatCode="#,##0.00"/>
      <fill>
        <patternFill patternType="none">
          <fgColor indexed="64"/>
          <bgColor indexed="65"/>
        </patternFill>
      </fill>
      <alignment horizontal="general" vertical="center" textRotation="0" wrapText="1" indent="0" justifyLastLine="0" shrinkToFit="0" readingOrder="0"/>
    </dxf>
    <dxf>
      <numFmt numFmtId="19" formatCode="dd/mm/yyyy"/>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numFmt numFmtId="4" formatCode="#,##0.00"/>
      <fill>
        <patternFill patternType="none">
          <fgColor indexed="64"/>
          <bgColor indexed="65"/>
        </patternFill>
      </fill>
      <alignment horizontal="center"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numFmt numFmtId="4" formatCode="#,##0.00"/>
      <fill>
        <patternFill patternType="none">
          <fgColor indexed="64"/>
          <bgColor indexed="65"/>
        </patternFill>
      </fill>
      <alignment horizontal="center"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center" vertical="center" textRotation="0" wrapText="1" indent="0" justifyLastLine="0" shrinkToFit="0" readingOrder="0"/>
    </dxf>
    <dxf>
      <fill>
        <patternFill patternType="none">
          <fgColor indexed="64"/>
          <bgColor auto="1"/>
        </patternFill>
      </fill>
      <alignment vertical="center" textRotation="0" wrapText="1" justifyLastLine="0" shrinkToFit="0" readingOrder="0"/>
    </dxf>
    <dxf>
      <fill>
        <patternFill patternType="none">
          <fgColor indexed="64"/>
          <bgColor auto="1"/>
        </patternFill>
      </fill>
      <alignment horizontal="general" vertical="center" textRotation="0" wrapText="1" indent="0" justifyLastLine="0" shrinkToFit="0" readingOrder="0"/>
    </dxf>
    <dxf>
      <fill>
        <patternFill patternType="none">
          <fgColor indexed="64"/>
          <bgColor auto="1"/>
        </patternFill>
      </fill>
      <alignment horizontal="center" vertical="center" textRotation="0" wrapText="1" indent="0" justifyLastLine="0" shrinkToFit="0" readingOrder="0"/>
    </dxf>
    <dxf>
      <fill>
        <patternFill>
          <bgColor rgb="FF92D050"/>
        </patternFill>
      </fill>
    </dxf>
    <dxf>
      <fill>
        <patternFill>
          <bgColor rgb="FFFF0000"/>
        </patternFill>
      </fill>
    </dxf>
    <dxf>
      <font>
        <b/>
        <i val="0"/>
        <color rgb="FFFF0000"/>
      </font>
    </dxf>
    <dxf>
      <font>
        <b/>
        <i val="0"/>
        <color rgb="FF00B050"/>
      </font>
    </dxf>
    <dxf>
      <font>
        <b/>
        <i val="0"/>
        <color rgb="FFFF0000"/>
      </font>
    </dxf>
    <dxf>
      <font>
        <b/>
        <i val="0"/>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connections" Target="connections.xml"/></Relationships>
</file>

<file path=xl/queryTables/queryTable1.xml><?xml version="1.0" encoding="utf-8"?>
<queryTable xmlns="http://schemas.openxmlformats.org/spreadsheetml/2006/main" name="Lancer la requête à partir de Excel Files" adjustColumnWidth="0" connectionId="1" autoFormatId="16" applyNumberFormats="0" applyBorderFormats="0" applyFontFormats="0" applyPatternFormats="0" applyAlignmentFormats="0" applyWidthHeightFormats="0">
  <queryTableRefresh nextId="151" unboundColumnsRight="2">
    <queryTableFields count="57">
      <queryTableField id="1" name="Programme" tableColumnId="1"/>
      <queryTableField id="84" name="ID_dossier GIP" tableColumnId="50"/>
      <queryTableField id="48" name="ID_Synergie" tableColumnId="43"/>
      <queryTableField id="146" name="Thematique" tableColumnId="57"/>
      <queryTableField id="2" name="Nom_MO" tableColumnId="2"/>
      <queryTableField id="3" name="Intitule_Operation" tableColumnId="3"/>
      <queryTableField id="4" name="Coût total déposé" tableColumnId="4"/>
      <queryTableField id="5" name="Aide Publique demandée" tableColumnId="5"/>
      <queryTableField id="135" name="Taux Aide publique" tableColumnId="47"/>
      <queryTableField id="133" name="FEDER Demandé" tableColumnId="45"/>
      <queryTableField id="136" name="Taux FEDER" tableColumnId="48"/>
      <queryTableField id="129" name="Dde cofi Etat" tableColumnId="13"/>
      <queryTableField id="130" name="Dde cofi Régions" tableColumnId="14"/>
      <queryTableField id="131" name="Dde cofi Dpt" tableColumnId="15"/>
      <queryTableField id="132" name="Date ARC" tableColumnId="17"/>
      <queryTableField id="92" dataBound="0" tableColumnId="6"/>
      <queryTableField id="44" dataBound="0" tableColumnId="44"/>
      <queryTableField id="40" dataBound="0" tableColumnId="40"/>
      <queryTableField id="42" dataBound="0" tableColumnId="42"/>
      <queryTableField id="41" dataBound="0" tableColumnId="41"/>
      <queryTableField id="89" dataBound="0" tableColumnId="52"/>
      <queryTableField id="7" name="FNADT_FN2" tableColumnId="7"/>
      <queryTableField id="125" name="AgricultureFN2" tableColumnId="8"/>
      <queryTableField id="90" dataBound="0" tableColumnId="54"/>
      <queryTableField id="95" name="ALPC_FN2" tableColumnId="11"/>
      <queryTableField id="50" name="AURA_FN2" tableColumnId="9"/>
      <queryTableField id="94" name="BFC_FN2" tableColumnId="10"/>
      <queryTableField id="55" name="LRMP_FN2" tableColumnId="16"/>
      <queryTableField id="91" dataBound="0" tableColumnId="55"/>
      <queryTableField id="57" name="03_FN2" tableColumnId="18"/>
      <queryTableField id="58" name="07_FN2" tableColumnId="19"/>
      <queryTableField id="59" name="11_FN2" tableColumnId="20"/>
      <queryTableField id="60" name="12_FN2" tableColumnId="21"/>
      <queryTableField id="61" name="15_FN2" tableColumnId="22"/>
      <queryTableField id="62" name="19_FN2" tableColumnId="23"/>
      <queryTableField id="63" name="21_FN2" tableColumnId="24"/>
      <queryTableField id="64" name="23_FN2" tableColumnId="25"/>
      <queryTableField id="65" name="30_FN2" tableColumnId="26"/>
      <queryTableField id="66" name="34_FN2" tableColumnId="27"/>
      <queryTableField id="67" name="42_FN2" tableColumnId="28"/>
      <queryTableField id="68" name="43_FN2" tableColumnId="29"/>
      <queryTableField id="69" name="46_FN2" tableColumnId="30"/>
      <queryTableField id="70" name="48_FN2" tableColumnId="31"/>
      <queryTableField id="71" name="58_FN2" tableColumnId="32"/>
      <queryTableField id="72" name="63_FN2" tableColumnId="33"/>
      <queryTableField id="73" name="69_FN2" tableColumnId="34"/>
      <queryTableField id="74" name="71_FN2" tableColumnId="35"/>
      <queryTableField id="75" name="81_FN2" tableColumnId="36"/>
      <queryTableField id="76" name="82_FN2" tableColumnId="37"/>
      <queryTableField id="77" name="87_FN2" tableColumnId="38"/>
      <queryTableField id="78" name="89_FN2" tableColumnId="39"/>
      <queryTableField id="79" name="Autre Public2" tableColumnId="46"/>
      <queryTableField id="88" name="'Prévisionnel FEDER'" tableColumnId="51"/>
      <queryTableField id="144" name="Date début operation" tableColumnId="53"/>
      <queryTableField id="148" name="'Avis Cprog précédent'" tableColumnId="58"/>
      <queryTableField id="87" dataBound="0" tableColumnId="49"/>
      <queryTableField id="150" dataBound="0" tableColumnId="12"/>
    </queryTableFields>
    <queryTableDeletedFields count="3">
      <deletedField name="Total_Etat_FN2"/>
      <deletedField name="Total_Regions_FN2"/>
      <deletedField name="Total_Dpts_FN2"/>
    </queryTableDeletedFields>
  </queryTableRefresh>
</queryTable>
</file>

<file path=xl/queryTables/queryTable2.xml><?xml version="1.0" encoding="utf-8"?>
<queryTable xmlns="http://schemas.openxmlformats.org/spreadsheetml/2006/main" name="Lancer la requête à partir de Excel Files" adjustColumnWidth="0" connectionId="2" autoFormatId="16" applyNumberFormats="0" applyBorderFormats="0" applyFontFormats="0" applyPatternFormats="0" applyAlignmentFormats="0" applyWidthHeightFormats="0">
  <queryTableRefresh nextId="171" unboundColumnsRight="1">
    <queryTableFields count="46">
      <queryTableField id="1" name="Programme" tableColumnId="1"/>
      <queryTableField id="84" name="ID_dossier GIP" tableColumnId="50"/>
      <queryTableField id="48" name="ID_Synergie" tableColumnId="43"/>
      <queryTableField id="2" name="Nom_MO" tableColumnId="2"/>
      <queryTableField id="3" name="Intitule_Operation" tableColumnId="3"/>
      <queryTableField id="4" name="Coût total déposé" tableColumnId="4"/>
      <queryTableField id="128" name="Coût total Eligible FEDER" tableColumnId="12"/>
      <queryTableField id="131" dataBound="0" tableColumnId="13"/>
      <queryTableField id="92" dataBound="0" tableColumnId="6"/>
      <queryTableField id="44" dataBound="0" tableColumnId="44"/>
      <queryTableField id="40" dataBound="0" tableColumnId="40"/>
      <queryTableField id="42" dataBound="0" tableColumnId="42"/>
      <queryTableField id="89" dataBound="0" tableColumnId="52"/>
      <queryTableField id="133" name="'FNADT'" tableColumnId="15"/>
      <queryTableField id="134" name="'Agriculture'" tableColumnId="16"/>
      <queryTableField id="90" dataBound="0" tableColumnId="54"/>
      <queryTableField id="138" name="'ALPC'" tableColumnId="20"/>
      <queryTableField id="136" name="'AURA'" tableColumnId="18"/>
      <queryTableField id="137" name="'BFC'" tableColumnId="19"/>
      <queryTableField id="139" name="'LRMP'" tableColumnId="21"/>
      <queryTableField id="91" dataBound="0" tableColumnId="55"/>
      <queryTableField id="141" name="'03'" tableColumnId="23"/>
      <queryTableField id="142" name="'07'" tableColumnId="24"/>
      <queryTableField id="143" name="'11'" tableColumnId="25"/>
      <queryTableField id="144" name="'12'" tableColumnId="26"/>
      <queryTableField id="145" name="'15'" tableColumnId="27"/>
      <queryTableField id="146" name="'19'" tableColumnId="28"/>
      <queryTableField id="147" name="'21'" tableColumnId="29"/>
      <queryTableField id="148" name="'23'" tableColumnId="30"/>
      <queryTableField id="149" name="'30'" tableColumnId="31"/>
      <queryTableField id="150" name="'34'" tableColumnId="32"/>
      <queryTableField id="151" name="'42'" tableColumnId="33"/>
      <queryTableField id="152" name="'43'" tableColumnId="34"/>
      <queryTableField id="153" name="'46'" tableColumnId="35"/>
      <queryTableField id="154" name="'48'" tableColumnId="36"/>
      <queryTableField id="155" name="'58'" tableColumnId="37"/>
      <queryTableField id="156" name="'63'" tableColumnId="38"/>
      <queryTableField id="157" name="'69'" tableColumnId="39"/>
      <queryTableField id="158" name="'71'" tableColumnId="41"/>
      <queryTableField id="159" name="'81'" tableColumnId="45"/>
      <queryTableField id="160" name="'82'" tableColumnId="47"/>
      <queryTableField id="161" name="'87'" tableColumnId="48"/>
      <queryTableField id="162" name="'89'" tableColumnId="51"/>
      <queryTableField id="163" name="'FEDER'" tableColumnId="53"/>
      <queryTableField id="164" name="'Autre Public'" tableColumnId="56"/>
      <queryTableField id="87" dataBound="0" tableColumnId="49"/>
    </queryTableFields>
    <queryTableDeletedFields count="7">
      <deletedField name="Total_Etat_FN2"/>
      <deletedField name="Total_Regions_FN2"/>
      <deletedField name="Total_Dpts_FN2"/>
      <deletedField name="Aide Publique demandée"/>
      <deletedField name="'Régions'"/>
      <deletedField name="'Etat'"/>
      <deletedField name="'Dpts'"/>
    </queryTableDeleted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table1.xml><?xml version="1.0" encoding="utf-8"?>
<table xmlns="http://schemas.openxmlformats.org/spreadsheetml/2006/main" id="1" name="Tableau_Lancer_la_requête_à_partir_de_Excel_Files" displayName="Tableau_Lancer_la_requête_à_partir_de_Excel_Files" ref="A2:BE63" tableType="queryTable" totalsRowCount="1" headerRowDxfId="213" dataDxfId="212" totalsRowDxfId="211">
  <autoFilter ref="A2:BE62"/>
  <sortState ref="A3:BD107">
    <sortCondition ref="B2:B121"/>
  </sortState>
  <tableColumns count="57">
    <tableColumn id="1" uniqueName="1" name="Programme" totalsRowLabel="Total" queryTableFieldId="1" dataDxfId="210" totalsRowDxfId="209"/>
    <tableColumn id="50" uniqueName="50" name="ID_dossier GIP" totalsRowFunction="count" queryTableFieldId="84" dataDxfId="208" totalsRowDxfId="207"/>
    <tableColumn id="43" uniqueName="43" name="ID_Synergie" totalsRowFunction="count" queryTableFieldId="48" dataDxfId="206" totalsRowDxfId="205"/>
    <tableColumn id="57" uniqueName="57" name="Thematique" queryTableFieldId="146" dataDxfId="204" totalsRowDxfId="203"/>
    <tableColumn id="2" uniqueName="2" name="Nom_MO" queryTableFieldId="2" dataDxfId="202" totalsRowDxfId="201"/>
    <tableColumn id="3" uniqueName="3" name="Intitule_Operation" queryTableFieldId="3" dataDxfId="200" totalsRowDxfId="199"/>
    <tableColumn id="4" uniqueName="4" name="Coût total déposé" totalsRowFunction="sum" queryTableFieldId="4" dataDxfId="198" totalsRowDxfId="197"/>
    <tableColumn id="5" uniqueName="5" name="Aide Publique demandée" totalsRowFunction="sum" queryTableFieldId="5" dataDxfId="196" totalsRowDxfId="195"/>
    <tableColumn id="47" uniqueName="47" name="Taux Aide publique" queryTableFieldId="135" dataDxfId="194" totalsRowDxfId="193"/>
    <tableColumn id="45" uniqueName="45" name="FEDER Demandé" totalsRowFunction="sum" queryTableFieldId="133" dataDxfId="192" totalsRowDxfId="191"/>
    <tableColumn id="48" uniqueName="48" name="Taux FEDER" queryTableFieldId="136" dataDxfId="190" totalsRowDxfId="189"/>
    <tableColumn id="13" uniqueName="13" name="Dde cofi Etat" queryTableFieldId="129" dataDxfId="188" totalsRowDxfId="187"/>
    <tableColumn id="14" uniqueName="14" name="Dde cofi Régions" queryTableFieldId="130" dataDxfId="186" totalsRowDxfId="185"/>
    <tableColumn id="15" uniqueName="15" name="Dde cofi Dpt" queryTableFieldId="131" dataDxfId="184" totalsRowDxfId="183"/>
    <tableColumn id="17" uniqueName="17" name="Date ARC" queryTableFieldId="132" dataDxfId="182" totalsRowDxfId="181"/>
    <tableColumn id="6" uniqueName="6" name="Aide Publique Obtenue" totalsRowFunction="sum" queryTableFieldId="92" dataDxfId="180" totalsRowDxfId="179">
      <calculatedColumnFormula>Tableau_Lancer_la_requête_à_partir_de_Excel_Files[[#This Row],[Aide Massif Obtenue]]+Tableau_Lancer_la_requête_à_partir_de_Excel_Files[[#This Row],[Autre Public2]]</calculatedColumnFormula>
    </tableColumn>
    <tableColumn id="44" uniqueName="44" name="Taux Aide Publique cofi" queryTableFieldId="44" dataDxfId="178" totalsRowDxfId="177">
      <calculatedColumnFormula>(Tableau_Lancer_la_requête_à_partir_de_Excel_Files[[#This Row],[Autre Public2]]+Tableau_Lancer_la_requête_à_partir_de_Excel_Files[[#This Row],[Aide Massif Obtenue]])/Tableau_Lancer_la_requête_à_partir_de_Excel_Files[[#This Row],[Coût total déposé]]</calculatedColumnFormula>
    </tableColumn>
    <tableColumn id="40" uniqueName="40" name="Aide Massif Obtenue" totalsRowFunction="sum" queryTableFieldId="40" dataDxfId="176" totalsRowDxfId="175">
      <calculatedColumnFormula>Tableau_Lancer_la_requête_à_partir_de_Excel_Files[[#This Row],[Total_Etat_FN2 ]]+Tableau_Lancer_la_requête_à_partir_de_Excel_Files[[#This Row],[Total_Regions_FN2 ]]+Tableau_Lancer_la_requête_à_partir_de_Excel_Files[[#This Row],[Total_Dpts_FN2 ]]+Tableau_Lancer_la_requête_à_partir_de_Excel_Files[[#This Row],[''Prévisionnel FEDER'']]</calculatedColumnFormula>
    </tableColumn>
    <tableColumn id="42" uniqueName="42" name="Taux Aide Massif cofi" queryTableFieldId="42" dataDxfId="174" totalsRowDxfId="173">
      <calculatedColumnFormula>Tableau_Lancer_la_requête_à_partir_de_Excel_Files[[#This Row],[Aide Massif Obtenue]]/Tableau_Lancer_la_requête_à_partir_de_Excel_Files[[#This Row],[Coût total déposé]]</calculatedColumnFormula>
    </tableColumn>
    <tableColumn id="41" uniqueName="41" name="Manque" totalsRowFunction="sum" queryTableFieldId="41" dataDxfId="172" totalsRowDxfId="171">
      <calculatedColumnFormula>Tableau_Lancer_la_requête_à_partir_de_Excel_Files[[#This Row],[Aide Publique Obtenue]]-Tableau_Lancer_la_requête_à_partir_de_Excel_Files[[#This Row],[Aide Publique demandée]]</calculatedColumnFormula>
    </tableColumn>
    <tableColumn id="52" uniqueName="52" name="Total_Etat_FN2 " totalsRowFunction="sum" queryTableFieldId="89" dataDxfId="170" totalsRowDxfId="169">
      <calculatedColumnFormula>Tableau_Lancer_la_requête_à_partir_de_Excel_Files[[#This Row],[FNADT_FN2]]+Tableau_Lancer_la_requête_à_partir_de_Excel_Files[[#This Row],[AgricultureFN2]]</calculatedColumnFormula>
    </tableColumn>
    <tableColumn id="7" uniqueName="7" name="FNADT_FN2" totalsRowFunction="sum" queryTableFieldId="7" dataDxfId="168" totalsRowDxfId="167"/>
    <tableColumn id="8" uniqueName="8" name="AgricultureFN2" queryTableFieldId="125" dataDxfId="166" totalsRowDxfId="165"/>
    <tableColumn id="54" uniqueName="54" name="Total_Regions_FN2 " totalsRowFunction="sum" queryTableFieldId="90" dataDxfId="164" totalsRowDxfId="163">
      <calculatedColumnFormula>Tableau_Lancer_la_requête_à_partir_de_Excel_Files[[#This Row],[ALPC_FN2]]+Tableau_Lancer_la_requête_à_partir_de_Excel_Files[[#This Row],[AURA_FN2]]+Tableau_Lancer_la_requête_à_partir_de_Excel_Files[[#This Row],[BFC_FN2]]+Tableau_Lancer_la_requête_à_partir_de_Excel_Files[[#This Row],[LRMP_FN2]]</calculatedColumnFormula>
    </tableColumn>
    <tableColumn id="11" uniqueName="11" name="ALPC_FN2" totalsRowFunction="sum" queryTableFieldId="95" dataDxfId="162" totalsRowDxfId="161"/>
    <tableColumn id="9" uniqueName="9" name="AURA_FN2" totalsRowFunction="sum" queryTableFieldId="50" dataDxfId="160" totalsRowDxfId="159"/>
    <tableColumn id="10" uniqueName="10" name="BFC_FN2" totalsRowFunction="sum" queryTableFieldId="94" dataDxfId="158" totalsRowDxfId="157"/>
    <tableColumn id="16" uniqueName="16" name="LRMP_FN2" totalsRowFunction="sum" queryTableFieldId="55" dataDxfId="156" totalsRowDxfId="155"/>
    <tableColumn id="55" uniqueName="55" name="Total_Dpts_FN2 " totalsRowFunction="sum" queryTableFieldId="91" dataDxfId="154" totalsRowDxfId="153">
      <calculatedColumnFormula>Tableau_Lancer_la_requête_à_partir_de_Excel_Files[[#This Row],[03_FN2]]+Tableau_Lancer_la_requête_à_partir_de_Excel_Files[[#This Row],[07_FN2]]+Tableau_Lancer_la_requête_à_partir_de_Excel_Files[[#This Row],[11_FN2]]+Tableau_Lancer_la_requête_à_partir_de_Excel_Files[[#This Row],[12_FN2]]+Tableau_Lancer_la_requête_à_partir_de_Excel_Files[[#This Row],[15_FN2]]+Tableau_Lancer_la_requête_à_partir_de_Excel_Files[[#This Row],[19_FN2]]+Tableau_Lancer_la_requête_à_partir_de_Excel_Files[[#This Row],[21_FN2]]+Tableau_Lancer_la_requête_à_partir_de_Excel_Files[[#This Row],[23_FN2]]+Tableau_Lancer_la_requête_à_partir_de_Excel_Files[[#This Row],[30_FN2]]+Tableau_Lancer_la_requête_à_partir_de_Excel_Files[[#This Row],[34_FN2]]+Tableau_Lancer_la_requête_à_partir_de_Excel_Files[[#This Row],[42_FN2]]+Tableau_Lancer_la_requête_à_partir_de_Excel_Files[[#This Row],[43_FN2]]+Tableau_Lancer_la_requête_à_partir_de_Excel_Files[[#This Row],[46_FN2]]+Tableau_Lancer_la_requête_à_partir_de_Excel_Files[[#This Row],[48_FN2]]+Tableau_Lancer_la_requête_à_partir_de_Excel_Files[[#This Row],[58_FN2]]+Tableau_Lancer_la_requête_à_partir_de_Excel_Files[[#This Row],[63_FN2]]+Tableau_Lancer_la_requête_à_partir_de_Excel_Files[[#This Row],[69_FN2]]+Tableau_Lancer_la_requête_à_partir_de_Excel_Files[[#This Row],[71_FN2]]+Tableau_Lancer_la_requête_à_partir_de_Excel_Files[[#This Row],[81_FN2]]+Tableau_Lancer_la_requête_à_partir_de_Excel_Files[[#This Row],[82_FN2]]+Tableau_Lancer_la_requête_à_partir_de_Excel_Files[[#This Row],[87_FN2]]+Tableau_Lancer_la_requête_à_partir_de_Excel_Files[[#This Row],[89_FN2]]</calculatedColumnFormula>
    </tableColumn>
    <tableColumn id="18" uniqueName="18" name="03_FN2" totalsRowFunction="sum" queryTableFieldId="57" dataDxfId="152" totalsRowDxfId="151"/>
    <tableColumn id="19" uniqueName="19" name="07_FN2" totalsRowFunction="sum" queryTableFieldId="58" dataDxfId="150" totalsRowDxfId="149"/>
    <tableColumn id="20" uniqueName="20" name="11_FN2" totalsRowFunction="sum" queryTableFieldId="59" dataDxfId="148" totalsRowDxfId="147"/>
    <tableColumn id="21" uniqueName="21" name="12_FN2" totalsRowFunction="sum" queryTableFieldId="60" dataDxfId="146" totalsRowDxfId="145"/>
    <tableColumn id="22" uniqueName="22" name="15_FN2" totalsRowFunction="sum" queryTableFieldId="61" dataDxfId="144" totalsRowDxfId="143"/>
    <tableColumn id="23" uniqueName="23" name="19_FN2" totalsRowFunction="sum" queryTableFieldId="62" dataDxfId="142" totalsRowDxfId="141"/>
    <tableColumn id="24" uniqueName="24" name="21_FN2" totalsRowFunction="sum" queryTableFieldId="63" dataDxfId="140" totalsRowDxfId="139"/>
    <tableColumn id="25" uniqueName="25" name="23_FN2" totalsRowFunction="sum" queryTableFieldId="64" dataDxfId="138" totalsRowDxfId="137"/>
    <tableColumn id="26" uniqueName="26" name="30_FN2" totalsRowFunction="sum" queryTableFieldId="65" dataDxfId="136" totalsRowDxfId="135"/>
    <tableColumn id="27" uniqueName="27" name="34_FN2" totalsRowFunction="sum" queryTableFieldId="66" dataDxfId="134" totalsRowDxfId="133"/>
    <tableColumn id="28" uniqueName="28" name="42_FN2" totalsRowFunction="sum" queryTableFieldId="67" dataDxfId="132" totalsRowDxfId="131"/>
    <tableColumn id="29" uniqueName="29" name="43_FN2" totalsRowFunction="sum" queryTableFieldId="68" dataDxfId="130" totalsRowDxfId="129"/>
    <tableColumn id="30" uniqueName="30" name="46_FN2" totalsRowFunction="sum" queryTableFieldId="69" dataDxfId="128" totalsRowDxfId="127"/>
    <tableColumn id="31" uniqueName="31" name="48_FN2" totalsRowFunction="sum" queryTableFieldId="70" dataDxfId="126" totalsRowDxfId="125"/>
    <tableColumn id="32" uniqueName="32" name="58_FN2" totalsRowFunction="sum" queryTableFieldId="71" dataDxfId="124" totalsRowDxfId="123"/>
    <tableColumn id="33" uniqueName="33" name="63_FN2" totalsRowFunction="sum" queryTableFieldId="72" dataDxfId="122" totalsRowDxfId="121"/>
    <tableColumn id="34" uniqueName="34" name="69_FN2" totalsRowFunction="sum" queryTableFieldId="73" dataDxfId="120" totalsRowDxfId="119"/>
    <tableColumn id="35" uniqueName="35" name="71_FN2" totalsRowFunction="sum" queryTableFieldId="74" dataDxfId="118" totalsRowDxfId="117"/>
    <tableColumn id="36" uniqueName="36" name="81_FN2" totalsRowFunction="sum" queryTableFieldId="75" dataDxfId="116" totalsRowDxfId="115"/>
    <tableColumn id="37" uniqueName="37" name="82_FN2" totalsRowFunction="sum" queryTableFieldId="76" dataDxfId="114" totalsRowDxfId="113"/>
    <tableColumn id="38" uniqueName="38" name="87_FN2" totalsRowFunction="sum" queryTableFieldId="77" dataDxfId="112" totalsRowDxfId="111"/>
    <tableColumn id="39" uniqueName="39" name="89_FN2" totalsRowFunction="sum" queryTableFieldId="78" dataDxfId="110" totalsRowDxfId="109"/>
    <tableColumn id="46" uniqueName="46" name="Autre Public2" totalsRowFunction="sum" queryTableFieldId="79" dataDxfId="108" totalsRowDxfId="107"/>
    <tableColumn id="51" uniqueName="51" name="'Prévisionnel FEDER'" totalsRowFunction="sum" queryTableFieldId="88" dataDxfId="106" totalsRowDxfId="105"/>
    <tableColumn id="53" uniqueName="53" name="Date début operation" queryTableFieldId="144" dataDxfId="104" totalsRowDxfId="103"/>
    <tableColumn id="58" uniqueName="58" name="'Avis Cprog précédent'" queryTableFieldId="148" dataDxfId="102" totalsRowDxfId="101"/>
    <tableColumn id="49" uniqueName="49" name="Remarques " queryTableFieldId="87" dataDxfId="100" totalsRowDxfId="99"/>
    <tableColumn id="12" uniqueName="12" name="Colonne1" queryTableFieldId="150" dataDxfId="98" totalsRowDxfId="97"/>
  </tableColumns>
  <tableStyleInfo name="TableStyleMedium2" showFirstColumn="0" showLastColumn="0" showRowStripes="1" showColumnStripes="0"/>
</table>
</file>

<file path=xl/tables/table2.xml><?xml version="1.0" encoding="utf-8"?>
<table xmlns="http://schemas.openxmlformats.org/spreadsheetml/2006/main" id="2" name="Tableau_Lancer_la_requête_à_partir_de_Excel_Files3" displayName="Tableau_Lancer_la_requête_à_partir_de_Excel_Files3" ref="A1:AT41" tableType="queryTable" totalsRowCount="1" headerRowDxfId="94" dataDxfId="93" totalsRowDxfId="92">
  <autoFilter ref="A1:AT40"/>
  <tableColumns count="46">
    <tableColumn id="1" uniqueName="1" name="Programme" totalsRowLabel="Total" queryTableFieldId="1" dataDxfId="91" totalsRowDxfId="90"/>
    <tableColumn id="50" uniqueName="50" name="ID_dossier GIP" queryTableFieldId="84" dataDxfId="89" totalsRowDxfId="88"/>
    <tableColumn id="43" uniqueName="43" name="ID_Synergie" totalsRowFunction="count" queryTableFieldId="48" dataDxfId="87" totalsRowDxfId="86"/>
    <tableColumn id="2" uniqueName="2" name="Nom_MO" queryTableFieldId="2" dataDxfId="85" totalsRowDxfId="84"/>
    <tableColumn id="3" uniqueName="3" name="Intitule_Operation" queryTableFieldId="3" dataDxfId="83" totalsRowDxfId="82"/>
    <tableColumn id="4" uniqueName="4" name="Coût total déposé" totalsRowFunction="sum" queryTableFieldId="4" dataDxfId="81" totalsRowDxfId="80"/>
    <tableColumn id="12" uniqueName="12" name="Coût total Eligible FEDER" queryTableFieldId="128" dataDxfId="79" totalsRowDxfId="78"/>
    <tableColumn id="13" uniqueName="13" name="Coût total" totalsRowFunction="sum" queryTableFieldId="131" dataDxfId="77" totalsRowDxfId="76">
      <calculatedColumnFormula>IF(Tableau_Lancer_la_requête_à_partir_de_Excel_Files3[[#This Row],[Coût total Eligible FEDER]]="",Tableau_Lancer_la_requête_à_partir_de_Excel_Files3[[#This Row],[Coût total déposé]],Tableau_Lancer_la_requête_à_partir_de_Excel_Files3[[#This Row],[Coût total Eligible FEDER]])</calculatedColumnFormula>
    </tableColumn>
    <tableColumn id="6" uniqueName="6" name="Aide Publique Obtenue" totalsRowFunction="sum" queryTableFieldId="92" dataDxfId="75" totalsRowDxfId="74">
      <calculatedColumnFormula>Tableau_Lancer_la_requête_à_partir_de_Excel_Files3[[#This Row],[Aide Massif Obtenu]]+Tableau_Lancer_la_requête_à_partir_de_Excel_Files3[[#This Row],[''Autre Public'']]</calculatedColumnFormula>
    </tableColumn>
    <tableColumn id="44" uniqueName="44" name="Taux Aide Publique" totalsRowFunction="sum" queryTableFieldId="44" dataDxfId="73" totalsRowDxfId="72">
      <calculatedColumnFormula>Tableau_Lancer_la_requête_à_partir_de_Excel_Files3[[#This Row],[Aide Publique Obtenue]]/Tableau_Lancer_la_requête_à_partir_de_Excel_Files3[[#This Row],[Coût total]]</calculatedColumnFormula>
    </tableColumn>
    <tableColumn id="40" uniqueName="40" name="Aide Massif Obtenu" totalsRowFunction="sum" queryTableFieldId="40" dataDxfId="71" totalsRowDxfId="70">
      <calculatedColumnFormula>Tableau_Lancer_la_requête_à_partir_de_Excel_Files3[[#This Row],[Etat]]+Tableau_Lancer_la_requête_à_partir_de_Excel_Files3[[#This Row],[Régions]]+Tableau_Lancer_la_requête_à_partir_de_Excel_Files3[[#This Row],[Départements]]+Tableau_Lancer_la_requête_à_partir_de_Excel_Files3[[#This Row],[''FEDER'']]</calculatedColumnFormula>
    </tableColumn>
    <tableColumn id="42" uniqueName="42" name="Taux Aide Massif" queryTableFieldId="42" dataDxfId="69" totalsRowDxfId="68">
      <calculatedColumnFormula>Tableau_Lancer_la_requête_à_partir_de_Excel_Files3[[#This Row],[Aide Massif Obtenu]]/Tableau_Lancer_la_requête_à_partir_de_Excel_Files3[[#This Row],[Coût total]]</calculatedColumnFormula>
    </tableColumn>
    <tableColumn id="52" uniqueName="52" name="Etat" totalsRowFunction="sum" queryTableFieldId="89" dataDxfId="67" totalsRowDxfId="66">
      <calculatedColumnFormula>Tableau_Lancer_la_requête_à_partir_de_Excel_Files3[[#This Row],[''FNADT'']]+Tableau_Lancer_la_requête_à_partir_de_Excel_Files3[[#This Row],[''Agriculture'']]</calculatedColumnFormula>
    </tableColumn>
    <tableColumn id="15" uniqueName="15" name="'FNADT'" queryTableFieldId="133" dataDxfId="65" totalsRowDxfId="64"/>
    <tableColumn id="16" uniqueName="16" name="'Agriculture'" queryTableFieldId="134" dataDxfId="63" totalsRowDxfId="62"/>
    <tableColumn id="54" uniqueName="54" name="Régions" totalsRowFunction="sum" queryTableFieldId="90" dataDxfId="61" totalsRowDxfId="60">
      <calculatedColumnFormula>Tableau_Lancer_la_requête_à_partir_de_Excel_Files3[[#This Row],[''ALPC'']]+Tableau_Lancer_la_requête_à_partir_de_Excel_Files3[[#This Row],[''AURA'']]+Tableau_Lancer_la_requête_à_partir_de_Excel_Files3[[#This Row],[''BFC'']]+Tableau_Lancer_la_requête_à_partir_de_Excel_Files3[[#This Row],[''LRMP'']]</calculatedColumnFormula>
    </tableColumn>
    <tableColumn id="20" uniqueName="20" name="'ALPC'" queryTableFieldId="138" dataDxfId="59" totalsRowDxfId="58"/>
    <tableColumn id="18" uniqueName="18" name="'AURA'" queryTableFieldId="136" dataDxfId="57" totalsRowDxfId="56"/>
    <tableColumn id="19" uniqueName="19" name="'BFC'" queryTableFieldId="137" dataDxfId="55" totalsRowDxfId="54"/>
    <tableColumn id="21" uniqueName="21" name="'LRMP'" queryTableFieldId="139" dataDxfId="53" totalsRowDxfId="52"/>
    <tableColumn id="55" uniqueName="55" name="Départements" totalsRowFunction="sum" queryTableFieldId="91" dataDxfId="51" totalsRowDxfId="50">
      <calculatedColumnFormula>Tableau_Lancer_la_requête_à_partir_de_Excel_Files3[[#This Row],[''03'']]+Tableau_Lancer_la_requête_à_partir_de_Excel_Files3[[#This Row],[''07'']]+Tableau_Lancer_la_requête_à_partir_de_Excel_Files3[[#This Row],[''11'']]+Tableau_Lancer_la_requête_à_partir_de_Excel_Files3[[#This Row],[''12'']]+Tableau_Lancer_la_requête_à_partir_de_Excel_Files3[[#This Row],[''15'']]+Tableau_Lancer_la_requête_à_partir_de_Excel_Files3[[#This Row],[''21'']]+Tableau_Lancer_la_requête_à_partir_de_Excel_Files3[[#This Row],[''19'']]+Tableau_Lancer_la_requête_à_partir_de_Excel_Files3[[#This Row],[''23'']]+Tableau_Lancer_la_requête_à_partir_de_Excel_Files3[[#This Row],[''30'']]+Tableau_Lancer_la_requête_à_partir_de_Excel_Files3[[#This Row],[''34'']]+Tableau_Lancer_la_requête_à_partir_de_Excel_Files3[[#This Row],[''42'']]+Tableau_Lancer_la_requête_à_partir_de_Excel_Files3[[#This Row],[''43'']]+Tableau_Lancer_la_requête_à_partir_de_Excel_Files3[[#This Row],[''46'']]+Tableau_Lancer_la_requête_à_partir_de_Excel_Files3[[#This Row],[''48'']]+Tableau_Lancer_la_requête_à_partir_de_Excel_Files3[[#This Row],[''58'']]+Tableau_Lancer_la_requête_à_partir_de_Excel_Files3[[#This Row],[''63'']]+Tableau_Lancer_la_requête_à_partir_de_Excel_Files3[[#This Row],[''69'']]+Tableau_Lancer_la_requête_à_partir_de_Excel_Files3[[#This Row],[''71'']]+Tableau_Lancer_la_requête_à_partir_de_Excel_Files3[[#This Row],[''81'']]+Tableau_Lancer_la_requête_à_partir_de_Excel_Files3[[#This Row],[''82'']]+Tableau_Lancer_la_requête_à_partir_de_Excel_Files3[[#This Row],[''87'']]+Tableau_Lancer_la_requête_à_partir_de_Excel_Files3[[#This Row],[''89'']]</calculatedColumnFormula>
    </tableColumn>
    <tableColumn id="23" uniqueName="23" name="'03'" queryTableFieldId="141" dataDxfId="49" totalsRowDxfId="48"/>
    <tableColumn id="24" uniqueName="24" name="'07'" queryTableFieldId="142" dataDxfId="47" totalsRowDxfId="46"/>
    <tableColumn id="25" uniqueName="25" name="'11'" queryTableFieldId="143" dataDxfId="45" totalsRowDxfId="44"/>
    <tableColumn id="26" uniqueName="26" name="'12'" queryTableFieldId="144" dataDxfId="43" totalsRowDxfId="42"/>
    <tableColumn id="27" uniqueName="27" name="'15'" queryTableFieldId="145" dataDxfId="41" totalsRowDxfId="40"/>
    <tableColumn id="28" uniqueName="28" name="'19'" queryTableFieldId="146" dataDxfId="39" totalsRowDxfId="38"/>
    <tableColumn id="29" uniqueName="29" name="'21'" queryTableFieldId="147" dataDxfId="37" totalsRowDxfId="36"/>
    <tableColumn id="30" uniqueName="30" name="'23'" queryTableFieldId="148" dataDxfId="35" totalsRowDxfId="34"/>
    <tableColumn id="31" uniqueName="31" name="'30'" queryTableFieldId="149" dataDxfId="33" totalsRowDxfId="32"/>
    <tableColumn id="32" uniqueName="32" name="'34'" queryTableFieldId="150" dataDxfId="31" totalsRowDxfId="30"/>
    <tableColumn id="33" uniqueName="33" name="'42'" queryTableFieldId="151" dataDxfId="29" totalsRowDxfId="28"/>
    <tableColumn id="34" uniqueName="34" name="'43'" queryTableFieldId="152" dataDxfId="27" totalsRowDxfId="26"/>
    <tableColumn id="35" uniqueName="35" name="'46'" queryTableFieldId="153" dataDxfId="25" totalsRowDxfId="24"/>
    <tableColumn id="36" uniqueName="36" name="'48'" queryTableFieldId="154" dataDxfId="23" totalsRowDxfId="22"/>
    <tableColumn id="37" uniqueName="37" name="'58'" queryTableFieldId="155" dataDxfId="21" totalsRowDxfId="20"/>
    <tableColumn id="38" uniqueName="38" name="'63'" queryTableFieldId="156" dataDxfId="19" totalsRowDxfId="18"/>
    <tableColumn id="39" uniqueName="39" name="'69'" queryTableFieldId="157" dataDxfId="17" totalsRowDxfId="16"/>
    <tableColumn id="41" uniqueName="41" name="'71'" queryTableFieldId="158" dataDxfId="15" totalsRowDxfId="14"/>
    <tableColumn id="45" uniqueName="45" name="'81'" queryTableFieldId="159" dataDxfId="13" totalsRowDxfId="12"/>
    <tableColumn id="47" uniqueName="47" name="'82'" queryTableFieldId="160" dataDxfId="11" totalsRowDxfId="10"/>
    <tableColumn id="48" uniqueName="48" name="'87'" queryTableFieldId="161" dataDxfId="9" totalsRowDxfId="8"/>
    <tableColumn id="51" uniqueName="51" name="'89'" queryTableFieldId="162" dataDxfId="7" totalsRowDxfId="6"/>
    <tableColumn id="53" uniqueName="53" name="'FEDER'" queryTableFieldId="163" dataDxfId="5" totalsRowDxfId="4"/>
    <tableColumn id="56" uniqueName="56" name="'Autre Public'" queryTableFieldId="164" dataDxfId="3" totalsRowDxfId="2"/>
    <tableColumn id="49" uniqueName="49" name="Remarques " queryTableFieldId="87" dataDxfId="1" totalsRowDxfId="0"/>
  </tableColumns>
  <tableStyleInfo name="TableStyleMedium2"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N97"/>
  <sheetViews>
    <sheetView tabSelected="1" topLeftCell="F1" zoomScale="60" zoomScaleNormal="60" workbookViewId="0">
      <pane ySplit="1830" topLeftCell="A46" activePane="bottomLeft"/>
      <selection activeCell="AB3" sqref="AB3:AB62"/>
      <selection pane="bottomLeft" activeCell="G50" sqref="A50:XFD51"/>
    </sheetView>
  </sheetViews>
  <sheetFormatPr baseColWidth="10" defaultRowHeight="15" outlineLevelCol="1" x14ac:dyDescent="0.25"/>
  <cols>
    <col min="1" max="1" width="12.42578125" style="14" customWidth="1"/>
    <col min="2" max="2" width="12.140625" style="14" customWidth="1"/>
    <col min="3" max="3" width="15" style="14" customWidth="1"/>
    <col min="4" max="4" width="17.85546875" style="14" customWidth="1"/>
    <col min="5" max="5" width="37.42578125" style="14" customWidth="1"/>
    <col min="6" max="6" width="46" style="14" customWidth="1"/>
    <col min="7" max="7" width="19.5703125" style="14" customWidth="1"/>
    <col min="8" max="8" width="19.28515625" style="14" customWidth="1"/>
    <col min="9" max="9" width="15.42578125" style="14" customWidth="1"/>
    <col min="10" max="10" width="17.7109375" style="14" customWidth="1"/>
    <col min="11" max="11" width="10.7109375" style="14" customWidth="1"/>
    <col min="12" max="12" width="12.5703125" style="14" customWidth="1"/>
    <col min="13" max="13" width="14.42578125" style="14" customWidth="1"/>
    <col min="14" max="14" width="9.85546875" style="14" customWidth="1"/>
    <col min="15" max="15" width="13.5703125" style="14" customWidth="1"/>
    <col min="16" max="16" width="17.28515625" style="14" customWidth="1" collapsed="1"/>
    <col min="17" max="17" width="15.140625" style="14" customWidth="1"/>
    <col min="18" max="18" width="12.7109375" style="14" customWidth="1"/>
    <col min="19" max="19" width="14.140625" style="14" customWidth="1"/>
    <col min="20" max="20" width="16.85546875" style="14" customWidth="1" collapsed="1"/>
    <col min="21" max="21" width="17.85546875" style="14" customWidth="1"/>
    <col min="22" max="22" width="19.140625" style="14" customWidth="1" outlineLevel="1"/>
    <col min="23" max="23" width="18.28515625" style="14" customWidth="1" outlineLevel="1" collapsed="1"/>
    <col min="24" max="24" width="17.28515625" style="14" customWidth="1"/>
    <col min="25" max="25" width="19.42578125" style="14" hidden="1" customWidth="1" outlineLevel="1" collapsed="1"/>
    <col min="26" max="27" width="12" style="14" hidden="1" customWidth="1" outlineLevel="1"/>
    <col min="28" max="28" width="12" style="14" hidden="1" customWidth="1" outlineLevel="1" collapsed="1"/>
    <col min="29" max="29" width="14.85546875" style="14" customWidth="1" collapsed="1"/>
    <col min="30" max="44" width="12" style="14" hidden="1" customWidth="1" outlineLevel="1"/>
    <col min="45" max="45" width="12" style="14" hidden="1" customWidth="1" outlineLevel="1" collapsed="1"/>
    <col min="46" max="47" width="12" style="14" hidden="1" customWidth="1" outlineLevel="1"/>
    <col min="48" max="48" width="12" style="14" hidden="1" customWidth="1" outlineLevel="1" collapsed="1"/>
    <col min="49" max="50" width="12" style="14" hidden="1" customWidth="1" outlineLevel="1"/>
    <col min="51" max="51" width="12" style="14" hidden="1" customWidth="1" outlineLevel="1" collapsed="1"/>
    <col min="52" max="52" width="13.85546875" style="14" customWidth="1" collapsed="1"/>
    <col min="53" max="53" width="16.5703125" style="14" customWidth="1"/>
    <col min="54" max="54" width="12" style="14" customWidth="1"/>
    <col min="55" max="55" width="8.42578125" style="14" customWidth="1"/>
    <col min="56" max="56" width="15.42578125" style="14" customWidth="1"/>
    <col min="57" max="57" width="26.140625" style="14" customWidth="1"/>
    <col min="58" max="58" width="34.5703125" style="14" customWidth="1"/>
    <col min="59" max="59" width="29.28515625" style="14" customWidth="1"/>
    <col min="60" max="60" width="14.28515625" style="14" customWidth="1" collapsed="1"/>
    <col min="61" max="61" width="17.42578125" style="14" customWidth="1" collapsed="1"/>
    <col min="62" max="62" width="11.42578125" style="14" bestFit="1" customWidth="1" collapsed="1"/>
    <col min="63" max="63" width="11.42578125" style="14" customWidth="1"/>
    <col min="64" max="64" width="15.5703125" style="14" bestFit="1" customWidth="1"/>
    <col min="65" max="65" width="36.85546875" style="14" customWidth="1"/>
    <col min="66" max="66" width="10" style="14" customWidth="1"/>
    <col min="67" max="67" width="19.28515625" style="14" customWidth="1"/>
    <col min="68" max="68" width="21.5703125" style="14" customWidth="1" collapsed="1"/>
    <col min="69" max="69" width="9.7109375" style="19" customWidth="1" collapsed="1"/>
    <col min="70" max="90" width="9.7109375" style="19" customWidth="1"/>
    <col min="91" max="91" width="12" style="14" customWidth="1" collapsed="1"/>
    <col min="92" max="92" width="14.28515625" style="14" bestFit="1" customWidth="1" collapsed="1"/>
    <col min="93" max="93" width="17.42578125" style="14" bestFit="1" customWidth="1"/>
    <col min="94" max="94" width="17" style="14" bestFit="1" customWidth="1"/>
    <col min="95" max="95" width="14.7109375" style="14" bestFit="1" customWidth="1"/>
    <col min="96" max="16384" width="11.42578125" style="14"/>
  </cols>
  <sheetData>
    <row r="1" spans="1:90" x14ac:dyDescent="0.25">
      <c r="U1" s="77" t="s">
        <v>214</v>
      </c>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row>
    <row r="2" spans="1:90" s="12" customFormat="1" ht="60" x14ac:dyDescent="0.25">
      <c r="A2" s="12" t="s">
        <v>0</v>
      </c>
      <c r="B2" s="12" t="s">
        <v>45</v>
      </c>
      <c r="C2" s="12" t="s">
        <v>18</v>
      </c>
      <c r="D2" s="12" t="s">
        <v>387</v>
      </c>
      <c r="E2" s="12" t="s">
        <v>1</v>
      </c>
      <c r="F2" s="12" t="s">
        <v>2</v>
      </c>
      <c r="G2" s="12" t="s">
        <v>3</v>
      </c>
      <c r="H2" s="12" t="s">
        <v>4</v>
      </c>
      <c r="I2" s="12" t="s">
        <v>207</v>
      </c>
      <c r="J2" s="12" t="s">
        <v>206</v>
      </c>
      <c r="K2" s="12" t="s">
        <v>208</v>
      </c>
      <c r="L2" s="12" t="s">
        <v>200</v>
      </c>
      <c r="M2" s="12" t="s">
        <v>201</v>
      </c>
      <c r="N2" s="12" t="s">
        <v>202</v>
      </c>
      <c r="O2" s="12" t="s">
        <v>203</v>
      </c>
      <c r="P2" s="12" t="s">
        <v>51</v>
      </c>
      <c r="Q2" s="12" t="s">
        <v>215</v>
      </c>
      <c r="R2" s="12" t="s">
        <v>217</v>
      </c>
      <c r="S2" s="12" t="s">
        <v>216</v>
      </c>
      <c r="T2" s="12" t="s">
        <v>14</v>
      </c>
      <c r="U2" s="12" t="s">
        <v>48</v>
      </c>
      <c r="V2" s="12" t="s">
        <v>13</v>
      </c>
      <c r="W2" s="12" t="s">
        <v>54</v>
      </c>
      <c r="X2" s="12" t="s">
        <v>49</v>
      </c>
      <c r="Y2" s="12" t="s">
        <v>53</v>
      </c>
      <c r="Z2" s="12" t="s">
        <v>20</v>
      </c>
      <c r="AA2" s="12" t="s">
        <v>52</v>
      </c>
      <c r="AB2" s="12" t="s">
        <v>21</v>
      </c>
      <c r="AC2" s="12" t="s">
        <v>50</v>
      </c>
      <c r="AD2" s="12" t="s">
        <v>22</v>
      </c>
      <c r="AE2" s="12" t="s">
        <v>23</v>
      </c>
      <c r="AF2" s="12" t="s">
        <v>24</v>
      </c>
      <c r="AG2" s="12" t="s">
        <v>25</v>
      </c>
      <c r="AH2" s="12" t="s">
        <v>26</v>
      </c>
      <c r="AI2" s="12" t="s">
        <v>27</v>
      </c>
      <c r="AJ2" s="12" t="s">
        <v>28</v>
      </c>
      <c r="AK2" s="12" t="s">
        <v>29</v>
      </c>
      <c r="AL2" s="12" t="s">
        <v>30</v>
      </c>
      <c r="AM2" s="12" t="s">
        <v>31</v>
      </c>
      <c r="AN2" s="12" t="s">
        <v>32</v>
      </c>
      <c r="AO2" s="12" t="s">
        <v>33</v>
      </c>
      <c r="AP2" s="12" t="s">
        <v>34</v>
      </c>
      <c r="AQ2" s="12" t="s">
        <v>35</v>
      </c>
      <c r="AR2" s="12" t="s">
        <v>36</v>
      </c>
      <c r="AS2" s="12" t="s">
        <v>37</v>
      </c>
      <c r="AT2" s="12" t="s">
        <v>38</v>
      </c>
      <c r="AU2" s="12" t="s">
        <v>39</v>
      </c>
      <c r="AV2" s="12" t="s">
        <v>40</v>
      </c>
      <c r="AW2" s="12" t="s">
        <v>41</v>
      </c>
      <c r="AX2" s="12" t="s">
        <v>42</v>
      </c>
      <c r="AY2" s="12" t="s">
        <v>43</v>
      </c>
      <c r="AZ2" s="12" t="s">
        <v>44</v>
      </c>
      <c r="BA2" s="12" t="s">
        <v>47</v>
      </c>
      <c r="BB2" s="12" t="s">
        <v>218</v>
      </c>
      <c r="BC2" s="12" t="s">
        <v>396</v>
      </c>
      <c r="BD2" s="12" t="s">
        <v>46</v>
      </c>
      <c r="BE2" s="12" t="s">
        <v>440</v>
      </c>
    </row>
    <row r="3" spans="1:90" ht="45" x14ac:dyDescent="0.25">
      <c r="A3" s="12" t="s">
        <v>5</v>
      </c>
      <c r="B3" s="15" t="s">
        <v>222</v>
      </c>
      <c r="C3" s="15" t="s">
        <v>222</v>
      </c>
      <c r="D3" s="18" t="s">
        <v>389</v>
      </c>
      <c r="E3" s="71" t="s">
        <v>220</v>
      </c>
      <c r="F3" s="71" t="s">
        <v>221</v>
      </c>
      <c r="G3" s="70">
        <v>195163</v>
      </c>
      <c r="H3" s="70">
        <v>187224</v>
      </c>
      <c r="I3" s="37">
        <v>0.8</v>
      </c>
      <c r="J3" s="15"/>
      <c r="K3" s="17" t="s">
        <v>211</v>
      </c>
      <c r="L3" s="15" t="s">
        <v>223</v>
      </c>
      <c r="M3" s="15"/>
      <c r="N3" s="15"/>
      <c r="O3" s="17">
        <v>42736</v>
      </c>
      <c r="P3" s="70">
        <f>Tableau_Lancer_la_requête_à_partir_de_Excel_Files[[#This Row],[Aide Massif Obtenue]]+Tableau_Lancer_la_requête_à_partir_de_Excel_Files[[#This Row],[Autre Public2]]</f>
        <v>136614.1</v>
      </c>
      <c r="Q3" s="13">
        <f>(Tableau_Lancer_la_requête_à_partir_de_Excel_Files[[#This Row],[Autre Public2]]+Tableau_Lancer_la_requête_à_partir_de_Excel_Files[[#This Row],[Aide Massif Obtenue]])/Tableau_Lancer_la_requête_à_partir_de_Excel_Files[[#This Row],[Coût total déposé]]</f>
        <v>0.70000000000000007</v>
      </c>
      <c r="R3" s="70">
        <f>Tableau_Lancer_la_requête_à_partir_de_Excel_Files[[#This Row],[Total_Etat_FN2 ]]+Tableau_Lancer_la_requête_à_partir_de_Excel_Files[[#This Row],[Total_Regions_FN2 ]]+Tableau_Lancer_la_requête_à_partir_de_Excel_Files[[#This Row],[Total_Dpts_FN2 ]]+Tableau_Lancer_la_requête_à_partir_de_Excel_Files[[#This Row],[''Prévisionnel FEDER'']]</f>
        <v>136614.1</v>
      </c>
      <c r="S3" s="16">
        <f>Tableau_Lancer_la_requête_à_partir_de_Excel_Files[[#This Row],[Aide Massif Obtenue]]/Tableau_Lancer_la_requête_à_partir_de_Excel_Files[[#This Row],[Coût total déposé]]</f>
        <v>0.70000000000000007</v>
      </c>
      <c r="T3" s="70">
        <f>Tableau_Lancer_la_requête_à_partir_de_Excel_Files[[#This Row],[Aide Publique Obtenue]]-Tableau_Lancer_la_requête_à_partir_de_Excel_Files[[#This Row],[Aide Publique demandée]]</f>
        <v>-50609.899999999994</v>
      </c>
      <c r="U3" s="70">
        <f>Tableau_Lancer_la_requête_à_partir_de_Excel_Files[[#This Row],[FNADT_FN2]]+Tableau_Lancer_la_requête_à_partir_de_Excel_Files[[#This Row],[AgricultureFN2]]</f>
        <v>136614.1</v>
      </c>
      <c r="V3" s="70"/>
      <c r="W3" s="70">
        <v>136614.1</v>
      </c>
      <c r="X3" s="70">
        <f>Tableau_Lancer_la_requête_à_partir_de_Excel_Files[[#This Row],[ALPC_FN2]]+Tableau_Lancer_la_requête_à_partir_de_Excel_Files[[#This Row],[AURA_FN2]]+Tableau_Lancer_la_requête_à_partir_de_Excel_Files[[#This Row],[BFC_FN2]]+Tableau_Lancer_la_requête_à_partir_de_Excel_Files[[#This Row],[LRMP_FN2]]</f>
        <v>0</v>
      </c>
      <c r="Y3" s="70"/>
      <c r="Z3" s="70"/>
      <c r="AA3" s="70"/>
      <c r="AB3" s="70"/>
      <c r="AC3" s="70">
        <f>Tableau_Lancer_la_requête_à_partir_de_Excel_Files[[#This Row],[03_FN2]]+Tableau_Lancer_la_requête_à_partir_de_Excel_Files[[#This Row],[07_FN2]]+Tableau_Lancer_la_requête_à_partir_de_Excel_Files[[#This Row],[11_FN2]]+Tableau_Lancer_la_requête_à_partir_de_Excel_Files[[#This Row],[12_FN2]]+Tableau_Lancer_la_requête_à_partir_de_Excel_Files[[#This Row],[15_FN2]]+Tableau_Lancer_la_requête_à_partir_de_Excel_Files[[#This Row],[19_FN2]]+Tableau_Lancer_la_requête_à_partir_de_Excel_Files[[#This Row],[21_FN2]]+Tableau_Lancer_la_requête_à_partir_de_Excel_Files[[#This Row],[23_FN2]]+Tableau_Lancer_la_requête_à_partir_de_Excel_Files[[#This Row],[30_FN2]]+Tableau_Lancer_la_requête_à_partir_de_Excel_Files[[#This Row],[34_FN2]]+Tableau_Lancer_la_requête_à_partir_de_Excel_Files[[#This Row],[42_FN2]]+Tableau_Lancer_la_requête_à_partir_de_Excel_Files[[#This Row],[43_FN2]]+Tableau_Lancer_la_requête_à_partir_de_Excel_Files[[#This Row],[46_FN2]]+Tableau_Lancer_la_requête_à_partir_de_Excel_Files[[#This Row],[48_FN2]]+Tableau_Lancer_la_requête_à_partir_de_Excel_Files[[#This Row],[58_FN2]]+Tableau_Lancer_la_requête_à_partir_de_Excel_Files[[#This Row],[63_FN2]]+Tableau_Lancer_la_requête_à_partir_de_Excel_Files[[#This Row],[69_FN2]]+Tableau_Lancer_la_requête_à_partir_de_Excel_Files[[#This Row],[71_FN2]]+Tableau_Lancer_la_requête_à_partir_de_Excel_Files[[#This Row],[81_FN2]]+Tableau_Lancer_la_requête_à_partir_de_Excel_Files[[#This Row],[82_FN2]]+Tableau_Lancer_la_requête_à_partir_de_Excel_Files[[#This Row],[87_FN2]]+Tableau_Lancer_la_requête_à_partir_de_Excel_Files[[#This Row],[89_FN2]]</f>
        <v>0</v>
      </c>
      <c r="AD3" s="70"/>
      <c r="AE3" s="70"/>
      <c r="AF3" s="70"/>
      <c r="AG3" s="70"/>
      <c r="AH3" s="70"/>
      <c r="AI3" s="70"/>
      <c r="AJ3" s="70"/>
      <c r="AK3" s="70"/>
      <c r="AL3" s="70"/>
      <c r="AM3" s="70"/>
      <c r="AN3" s="70"/>
      <c r="AO3" s="70"/>
      <c r="AP3" s="70"/>
      <c r="AQ3" s="70"/>
      <c r="AR3" s="70"/>
      <c r="AS3" s="70"/>
      <c r="AT3" s="70"/>
      <c r="AU3" s="70"/>
      <c r="AV3" s="70"/>
      <c r="AW3" s="70"/>
      <c r="AX3" s="70"/>
      <c r="AY3" s="70"/>
      <c r="AZ3" s="70">
        <v>0</v>
      </c>
      <c r="BA3" s="70">
        <v>0</v>
      </c>
      <c r="BB3" s="18"/>
      <c r="BC3" s="18"/>
      <c r="BD3" s="70"/>
      <c r="BE3" s="70"/>
      <c r="BQ3" s="14"/>
      <c r="BR3" s="14"/>
      <c r="BS3" s="14"/>
      <c r="BT3" s="14"/>
      <c r="BU3" s="14"/>
      <c r="BV3" s="14"/>
      <c r="BW3" s="14"/>
      <c r="BX3" s="14"/>
      <c r="BY3" s="14"/>
      <c r="BZ3" s="14"/>
      <c r="CA3" s="14"/>
      <c r="CB3" s="14"/>
      <c r="CC3" s="14"/>
      <c r="CD3" s="14"/>
      <c r="CE3" s="14"/>
      <c r="CF3" s="14"/>
      <c r="CG3" s="14"/>
      <c r="CH3" s="14"/>
      <c r="CI3" s="14"/>
      <c r="CJ3" s="14"/>
      <c r="CK3" s="14"/>
      <c r="CL3" s="14"/>
    </row>
    <row r="4" spans="1:90" ht="30" x14ac:dyDescent="0.25">
      <c r="A4" s="12" t="s">
        <v>6</v>
      </c>
      <c r="B4" s="15" t="s">
        <v>347</v>
      </c>
      <c r="C4" s="15" t="s">
        <v>416</v>
      </c>
      <c r="D4" s="18" t="s">
        <v>390</v>
      </c>
      <c r="E4" s="11" t="s">
        <v>348</v>
      </c>
      <c r="F4" s="11" t="s">
        <v>349</v>
      </c>
      <c r="G4" s="9">
        <v>238070.8761137441</v>
      </c>
      <c r="H4" s="9">
        <f>Tableau_Lancer_la_requête_à_partir_de_Excel_Files[[#This Row],[Coût total déposé]]*Tableau_Lancer_la_requête_à_partir_de_Excel_Files[[#This Row],[Taux Aide publique]]</f>
        <v>187218.93697584837</v>
      </c>
      <c r="I4" s="37">
        <v>0.78639999999999999</v>
      </c>
      <c r="J4" s="15">
        <v>72240</v>
      </c>
      <c r="K4" s="17" t="s">
        <v>417</v>
      </c>
      <c r="L4" s="15" t="s">
        <v>204</v>
      </c>
      <c r="M4" s="15" t="s">
        <v>205</v>
      </c>
      <c r="N4" s="15"/>
      <c r="O4" s="17">
        <v>42857</v>
      </c>
      <c r="P4" s="9">
        <f>Tableau_Lancer_la_requête_à_partir_de_Excel_Files[[#This Row],[Aide Massif Obtenue]]+Tableau_Lancer_la_requête_à_partir_de_Excel_Files[[#This Row],[Autre Public2]]</f>
        <v>169290</v>
      </c>
      <c r="Q4" s="13">
        <f>(Tableau_Lancer_la_requête_à_partir_de_Excel_Files[[#This Row],[Autre Public2]]+Tableau_Lancer_la_requête_à_partir_de_Excel_Files[[#This Row],[Aide Massif Obtenue]])/Tableau_Lancer_la_requête_à_partir_de_Excel_Files[[#This Row],[Coût total déposé]]</f>
        <v>0.71109075903563113</v>
      </c>
      <c r="R4" s="9">
        <f>Tableau_Lancer_la_requête_à_partir_de_Excel_Files[[#This Row],[Total_Etat_FN2 ]]+Tableau_Lancer_la_requête_à_partir_de_Excel_Files[[#This Row],[Total_Regions_FN2 ]]+Tableau_Lancer_la_requête_à_partir_de_Excel_Files[[#This Row],[Total_Dpts_FN2 ]]+Tableau_Lancer_la_requête_à_partir_de_Excel_Files[[#This Row],[''Prévisionnel FEDER'']]</f>
        <v>146546</v>
      </c>
      <c r="S4" s="16">
        <f>Tableau_Lancer_la_requête_à_partir_de_Excel_Files[[#This Row],[Aide Massif Obtenue]]/Tableau_Lancer_la_requête_à_partir_de_Excel_Files[[#This Row],[Coût total déposé]]</f>
        <v>0.61555618390711564</v>
      </c>
      <c r="T4" s="9">
        <f>Tableau_Lancer_la_requête_à_partir_de_Excel_Files[[#This Row],[Aide Publique Obtenue]]-Tableau_Lancer_la_requête_à_partir_de_Excel_Files[[#This Row],[Aide Publique demandée]]</f>
        <v>-17928.936975848366</v>
      </c>
      <c r="U4" s="9">
        <f>Tableau_Lancer_la_requête_à_partir_de_Excel_Files[[#This Row],[FNADT_FN2]]+Tableau_Lancer_la_requête_à_partir_de_Excel_Files[[#This Row],[AgricultureFN2]]</f>
        <v>72240</v>
      </c>
      <c r="V4" s="9">
        <v>72240</v>
      </c>
      <c r="W4" s="9"/>
      <c r="X4" s="9">
        <f>Tableau_Lancer_la_requête_à_partir_de_Excel_Files[[#This Row],[ALPC_FN2]]+Tableau_Lancer_la_requête_à_partir_de_Excel_Files[[#This Row],[AURA_FN2]]+Tableau_Lancer_la_requête_à_partir_de_Excel_Files[[#This Row],[BFC_FN2]]+Tableau_Lancer_la_requête_à_partir_de_Excel_Files[[#This Row],[LRMP_FN2]]</f>
        <v>20000</v>
      </c>
      <c r="Y4" s="70"/>
      <c r="Z4" s="70">
        <v>20000</v>
      </c>
      <c r="AA4" s="70"/>
      <c r="AB4" s="70"/>
      <c r="AC4" s="9">
        <f>Tableau_Lancer_la_requête_à_partir_de_Excel_Files[[#This Row],[03_FN2]]+Tableau_Lancer_la_requête_à_partir_de_Excel_Files[[#This Row],[07_FN2]]+Tableau_Lancer_la_requête_à_partir_de_Excel_Files[[#This Row],[11_FN2]]+Tableau_Lancer_la_requête_à_partir_de_Excel_Files[[#This Row],[12_FN2]]+Tableau_Lancer_la_requête_à_partir_de_Excel_Files[[#This Row],[15_FN2]]+Tableau_Lancer_la_requête_à_partir_de_Excel_Files[[#This Row],[19_FN2]]+Tableau_Lancer_la_requête_à_partir_de_Excel_Files[[#This Row],[21_FN2]]+Tableau_Lancer_la_requête_à_partir_de_Excel_Files[[#This Row],[23_FN2]]+Tableau_Lancer_la_requête_à_partir_de_Excel_Files[[#This Row],[30_FN2]]+Tableau_Lancer_la_requête_à_partir_de_Excel_Files[[#This Row],[34_FN2]]+Tableau_Lancer_la_requête_à_partir_de_Excel_Files[[#This Row],[42_FN2]]+Tableau_Lancer_la_requête_à_partir_de_Excel_Files[[#This Row],[43_FN2]]+Tableau_Lancer_la_requête_à_partir_de_Excel_Files[[#This Row],[46_FN2]]+Tableau_Lancer_la_requête_à_partir_de_Excel_Files[[#This Row],[48_FN2]]+Tableau_Lancer_la_requête_à_partir_de_Excel_Files[[#This Row],[58_FN2]]+Tableau_Lancer_la_requête_à_partir_de_Excel_Files[[#This Row],[63_FN2]]+Tableau_Lancer_la_requête_à_partir_de_Excel_Files[[#This Row],[69_FN2]]+Tableau_Lancer_la_requête_à_partir_de_Excel_Files[[#This Row],[71_FN2]]+Tableau_Lancer_la_requête_à_partir_de_Excel_Files[[#This Row],[81_FN2]]+Tableau_Lancer_la_requête_à_partir_de_Excel_Files[[#This Row],[82_FN2]]+Tableau_Lancer_la_requête_à_partir_de_Excel_Files[[#This Row],[87_FN2]]+Tableau_Lancer_la_requête_à_partir_de_Excel_Files[[#This Row],[89_FN2]]</f>
        <v>0</v>
      </c>
      <c r="AD4" s="36"/>
      <c r="AE4" s="36"/>
      <c r="AF4" s="36"/>
      <c r="AG4" s="36"/>
      <c r="AH4" s="36"/>
      <c r="AI4" s="36"/>
      <c r="AJ4" s="36"/>
      <c r="AK4" s="36"/>
      <c r="AL4" s="36"/>
      <c r="AM4" s="36"/>
      <c r="AN4" s="36"/>
      <c r="AO4" s="36"/>
      <c r="AP4" s="36"/>
      <c r="AQ4" s="36"/>
      <c r="AR4" s="36"/>
      <c r="AS4" s="36"/>
      <c r="AT4" s="36"/>
      <c r="AU4" s="36"/>
      <c r="AV4" s="36"/>
      <c r="AW4" s="36"/>
      <c r="AX4" s="36"/>
      <c r="AY4" s="36"/>
      <c r="AZ4" s="9">
        <v>22744</v>
      </c>
      <c r="BA4" s="9">
        <v>54306</v>
      </c>
      <c r="BB4" s="18"/>
      <c r="BC4" s="18"/>
      <c r="BD4" s="70"/>
      <c r="BE4" s="70"/>
      <c r="BQ4" s="14"/>
      <c r="BR4" s="14"/>
      <c r="BS4" s="14"/>
      <c r="BT4" s="14"/>
      <c r="BU4" s="14"/>
      <c r="BV4" s="14"/>
      <c r="BW4" s="14"/>
      <c r="BX4" s="14"/>
      <c r="BY4" s="14"/>
      <c r="BZ4" s="14"/>
      <c r="CA4" s="14"/>
      <c r="CB4" s="14"/>
      <c r="CC4" s="14"/>
      <c r="CD4" s="14"/>
      <c r="CE4" s="14"/>
      <c r="CF4" s="14"/>
      <c r="CG4" s="14"/>
      <c r="CH4" s="14"/>
      <c r="CI4" s="14"/>
      <c r="CJ4" s="14"/>
      <c r="CK4" s="14"/>
      <c r="CL4" s="14"/>
    </row>
    <row r="5" spans="1:90" ht="45" x14ac:dyDescent="0.25">
      <c r="A5" s="74" t="s">
        <v>6</v>
      </c>
      <c r="B5" s="47" t="s">
        <v>353</v>
      </c>
      <c r="C5" s="47" t="s">
        <v>350</v>
      </c>
      <c r="D5" s="48" t="s">
        <v>391</v>
      </c>
      <c r="E5" s="49" t="s">
        <v>351</v>
      </c>
      <c r="F5" s="49" t="s">
        <v>352</v>
      </c>
      <c r="G5" s="50">
        <v>148000</v>
      </c>
      <c r="H5" s="70">
        <f>Tableau_Lancer_la_requête_à_partir_de_Excel_Files[[#This Row],[Coût total déposé]]*Tableau_Lancer_la_requête_à_partir_de_Excel_Files[[#This Row],[Taux Aide publique]]</f>
        <v>103600</v>
      </c>
      <c r="I5" s="76">
        <v>0.7</v>
      </c>
      <c r="J5" s="47">
        <v>39420</v>
      </c>
      <c r="K5" s="51" t="s">
        <v>355</v>
      </c>
      <c r="L5" s="47" t="s">
        <v>204</v>
      </c>
      <c r="M5" s="47" t="s">
        <v>219</v>
      </c>
      <c r="N5" s="47" t="s">
        <v>354</v>
      </c>
      <c r="O5" s="51">
        <v>42741</v>
      </c>
      <c r="P5" s="50">
        <f>Tableau_Lancer_la_requête_à_partir_de_Excel_Files[[#This Row],[Aide Massif Obtenue]]+Tableau_Lancer_la_requête_à_partir_de_Excel_Files[[#This Row],[Autre Public2]]</f>
        <v>98526</v>
      </c>
      <c r="Q5" s="52">
        <f>(Tableau_Lancer_la_requête_à_partir_de_Excel_Files[[#This Row],[Autre Public2]]+Tableau_Lancer_la_requête_à_partir_de_Excel_Files[[#This Row],[Aide Massif Obtenue]])/Tableau_Lancer_la_requête_à_partir_de_Excel_Files[[#This Row],[Coût total déposé]]</f>
        <v>0.66571621621621624</v>
      </c>
      <c r="R5" s="50">
        <f>Tableau_Lancer_la_requête_à_partir_de_Excel_Files[[#This Row],[Total_Etat_FN2 ]]+Tableau_Lancer_la_requête_à_partir_de_Excel_Files[[#This Row],[Total_Regions_FN2 ]]+Tableau_Lancer_la_requête_à_partir_de_Excel_Files[[#This Row],[Total_Dpts_FN2 ]]+Tableau_Lancer_la_requête_à_partir_de_Excel_Files[[#This Row],[''Prévisionnel FEDER'']]</f>
        <v>88526</v>
      </c>
      <c r="S5" s="53">
        <f>Tableau_Lancer_la_requête_à_partir_de_Excel_Files[[#This Row],[Aide Massif Obtenue]]/Tableau_Lancer_la_requête_à_partir_de_Excel_Files[[#This Row],[Coût total déposé]]</f>
        <v>0.5981486486486487</v>
      </c>
      <c r="T5" s="50">
        <f>Tableau_Lancer_la_requête_à_partir_de_Excel_Files[[#This Row],[Aide Publique Obtenue]]-Tableau_Lancer_la_requête_à_partir_de_Excel_Files[[#This Row],[Aide Publique demandée]]</f>
        <v>-5074</v>
      </c>
      <c r="U5" s="50">
        <f>Tableau_Lancer_la_requête_à_partir_de_Excel_Files[[#This Row],[FNADT_FN2]]+Tableau_Lancer_la_requête_à_partir_de_Excel_Files[[#This Row],[AgricultureFN2]]</f>
        <v>0</v>
      </c>
      <c r="V5" s="50"/>
      <c r="W5" s="50"/>
      <c r="X5" s="50">
        <f>Tableau_Lancer_la_requête_à_partir_de_Excel_Files[[#This Row],[ALPC_FN2]]+Tableau_Lancer_la_requête_à_partir_de_Excel_Files[[#This Row],[AURA_FN2]]+Tableau_Lancer_la_requête_à_partir_de_Excel_Files[[#This Row],[BFC_FN2]]+Tableau_Lancer_la_requête_à_partir_de_Excel_Files[[#This Row],[LRMP_FN2]]</f>
        <v>28126</v>
      </c>
      <c r="Y5" s="50"/>
      <c r="Z5" s="50"/>
      <c r="AA5" s="50"/>
      <c r="AB5" s="50">
        <v>28126</v>
      </c>
      <c r="AC5" s="50">
        <f>Tableau_Lancer_la_requête_à_partir_de_Excel_Files[[#This Row],[03_FN2]]+Tableau_Lancer_la_requête_à_partir_de_Excel_Files[[#This Row],[07_FN2]]+Tableau_Lancer_la_requête_à_partir_de_Excel_Files[[#This Row],[11_FN2]]+Tableau_Lancer_la_requête_à_partir_de_Excel_Files[[#This Row],[12_FN2]]+Tableau_Lancer_la_requête_à_partir_de_Excel_Files[[#This Row],[15_FN2]]+Tableau_Lancer_la_requête_à_partir_de_Excel_Files[[#This Row],[19_FN2]]+Tableau_Lancer_la_requête_à_partir_de_Excel_Files[[#This Row],[21_FN2]]+Tableau_Lancer_la_requête_à_partir_de_Excel_Files[[#This Row],[23_FN2]]+Tableau_Lancer_la_requête_à_partir_de_Excel_Files[[#This Row],[30_FN2]]+Tableau_Lancer_la_requête_à_partir_de_Excel_Files[[#This Row],[34_FN2]]+Tableau_Lancer_la_requête_à_partir_de_Excel_Files[[#This Row],[42_FN2]]+Tableau_Lancer_la_requête_à_partir_de_Excel_Files[[#This Row],[43_FN2]]+Tableau_Lancer_la_requête_à_partir_de_Excel_Files[[#This Row],[46_FN2]]+Tableau_Lancer_la_requête_à_partir_de_Excel_Files[[#This Row],[48_FN2]]+Tableau_Lancer_la_requête_à_partir_de_Excel_Files[[#This Row],[58_FN2]]+Tableau_Lancer_la_requête_à_partir_de_Excel_Files[[#This Row],[63_FN2]]+Tableau_Lancer_la_requête_à_partir_de_Excel_Files[[#This Row],[69_FN2]]+Tableau_Lancer_la_requête_à_partir_de_Excel_Files[[#This Row],[71_FN2]]+Tableau_Lancer_la_requête_à_partir_de_Excel_Files[[#This Row],[81_FN2]]+Tableau_Lancer_la_requête_à_partir_de_Excel_Files[[#This Row],[82_FN2]]+Tableau_Lancer_la_requête_à_partir_de_Excel_Files[[#This Row],[87_FN2]]+Tableau_Lancer_la_requête_à_partir_de_Excel_Files[[#This Row],[89_FN2]]</f>
        <v>2000</v>
      </c>
      <c r="AD5" s="50"/>
      <c r="AE5" s="50"/>
      <c r="AF5" s="50"/>
      <c r="AG5" s="50"/>
      <c r="AH5" s="50"/>
      <c r="AI5" s="50"/>
      <c r="AJ5" s="50"/>
      <c r="AK5" s="50"/>
      <c r="AL5" s="50">
        <v>2000</v>
      </c>
      <c r="AM5" s="50"/>
      <c r="AN5" s="50"/>
      <c r="AO5" s="50"/>
      <c r="AP5" s="50"/>
      <c r="AQ5" s="50"/>
      <c r="AR5" s="50"/>
      <c r="AS5" s="50"/>
      <c r="AT5" s="50"/>
      <c r="AU5" s="50"/>
      <c r="AV5" s="50"/>
      <c r="AW5" s="50"/>
      <c r="AX5" s="50"/>
      <c r="AY5" s="50"/>
      <c r="AZ5" s="50">
        <v>10000</v>
      </c>
      <c r="BA5" s="50">
        <v>58400</v>
      </c>
      <c r="BB5" s="48">
        <v>42736</v>
      </c>
      <c r="BC5" s="48"/>
      <c r="BD5" s="50"/>
      <c r="BE5" s="70"/>
      <c r="BQ5" s="14"/>
      <c r="BR5" s="14"/>
      <c r="BS5" s="14"/>
      <c r="BT5" s="14"/>
      <c r="BU5" s="14"/>
      <c r="BV5" s="14"/>
      <c r="BW5" s="14"/>
      <c r="BX5" s="14"/>
      <c r="BY5" s="14"/>
      <c r="BZ5" s="14"/>
      <c r="CA5" s="14"/>
      <c r="CB5" s="14"/>
      <c r="CC5" s="14"/>
      <c r="CD5" s="14"/>
      <c r="CE5" s="14"/>
      <c r="CF5" s="14"/>
      <c r="CG5" s="14"/>
      <c r="CH5" s="14"/>
      <c r="CI5" s="14"/>
      <c r="CJ5" s="14"/>
      <c r="CK5" s="14"/>
      <c r="CL5" s="14"/>
    </row>
    <row r="6" spans="1:90" ht="62.25" customHeight="1" x14ac:dyDescent="0.25">
      <c r="A6" s="12" t="s">
        <v>6</v>
      </c>
      <c r="B6" s="15" t="s">
        <v>359</v>
      </c>
      <c r="C6" s="15" t="s">
        <v>357</v>
      </c>
      <c r="D6" s="18" t="s">
        <v>390</v>
      </c>
      <c r="E6" s="71" t="s">
        <v>358</v>
      </c>
      <c r="F6" s="71" t="s">
        <v>356</v>
      </c>
      <c r="G6" s="70">
        <v>135299.1</v>
      </c>
      <c r="H6" s="70">
        <v>94709.37</v>
      </c>
      <c r="I6" s="17" t="s">
        <v>209</v>
      </c>
      <c r="J6" s="15">
        <v>94709.37</v>
      </c>
      <c r="K6" s="17" t="s">
        <v>209</v>
      </c>
      <c r="L6" s="15"/>
      <c r="M6" s="15"/>
      <c r="N6" s="15"/>
      <c r="O6" s="17">
        <v>42746</v>
      </c>
      <c r="P6" s="70">
        <f>Tableau_Lancer_la_requête_à_partir_de_Excel_Files[[#This Row],[Aide Massif Obtenue]]+Tableau_Lancer_la_requête_à_partir_de_Excel_Files[[#This Row],[Autre Public2]]</f>
        <v>78754</v>
      </c>
      <c r="Q6" s="13">
        <f>(Tableau_Lancer_la_requête_à_partir_de_Excel_Files[[#This Row],[Autre Public2]]+Tableau_Lancer_la_requête_à_partir_de_Excel_Files[[#This Row],[Aide Massif Obtenue]])/Tableau_Lancer_la_requête_à_partir_de_Excel_Files[[#This Row],[Coût total déposé]]</f>
        <v>0.58207334712499936</v>
      </c>
      <c r="R6" s="70">
        <f>Tableau_Lancer_la_requête_à_partir_de_Excel_Files[[#This Row],[Total_Etat_FN2 ]]+Tableau_Lancer_la_requête_à_partir_de_Excel_Files[[#This Row],[Total_Regions_FN2 ]]+Tableau_Lancer_la_requête_à_partir_de_Excel_Files[[#This Row],[Total_Dpts_FN2 ]]+Tableau_Lancer_la_requête_à_partir_de_Excel_Files[[#This Row],[''Prévisionnel FEDER'']]</f>
        <v>78754</v>
      </c>
      <c r="S6" s="16">
        <f>Tableau_Lancer_la_requête_à_partir_de_Excel_Files[[#This Row],[Aide Massif Obtenue]]/Tableau_Lancer_la_requête_à_partir_de_Excel_Files[[#This Row],[Coût total déposé]]</f>
        <v>0.58207334712499936</v>
      </c>
      <c r="T6" s="70">
        <f>Tableau_Lancer_la_requête_à_partir_de_Excel_Files[[#This Row],[Aide Publique Obtenue]]-Tableau_Lancer_la_requête_à_partir_de_Excel_Files[[#This Row],[Aide Publique demandée]]</f>
        <v>-15955.369999999995</v>
      </c>
      <c r="U6" s="70">
        <f>Tableau_Lancer_la_requête_à_partir_de_Excel_Files[[#This Row],[FNADT_FN2]]+Tableau_Lancer_la_requête_à_partir_de_Excel_Files[[#This Row],[AgricultureFN2]]</f>
        <v>15592</v>
      </c>
      <c r="V6" s="70">
        <v>15592</v>
      </c>
      <c r="W6" s="70"/>
      <c r="X6" s="70">
        <f>Tableau_Lancer_la_requête_à_partir_de_Excel_Files[[#This Row],[ALPC_FN2]]+Tableau_Lancer_la_requête_à_partir_de_Excel_Files[[#This Row],[AURA_FN2]]+Tableau_Lancer_la_requête_à_partir_de_Excel_Files[[#This Row],[BFC_FN2]]+Tableau_Lancer_la_requête_à_partir_de_Excel_Files[[#This Row],[LRMP_FN2]]</f>
        <v>0</v>
      </c>
      <c r="Y6" s="70"/>
      <c r="Z6" s="70"/>
      <c r="AA6" s="70"/>
      <c r="AB6" s="70"/>
      <c r="AC6" s="70">
        <f>Tableau_Lancer_la_requête_à_partir_de_Excel_Files[[#This Row],[03_FN2]]+Tableau_Lancer_la_requête_à_partir_de_Excel_Files[[#This Row],[07_FN2]]+Tableau_Lancer_la_requête_à_partir_de_Excel_Files[[#This Row],[11_FN2]]+Tableau_Lancer_la_requête_à_partir_de_Excel_Files[[#This Row],[12_FN2]]+Tableau_Lancer_la_requête_à_partir_de_Excel_Files[[#This Row],[15_FN2]]+Tableau_Lancer_la_requête_à_partir_de_Excel_Files[[#This Row],[19_FN2]]+Tableau_Lancer_la_requête_à_partir_de_Excel_Files[[#This Row],[21_FN2]]+Tableau_Lancer_la_requête_à_partir_de_Excel_Files[[#This Row],[23_FN2]]+Tableau_Lancer_la_requête_à_partir_de_Excel_Files[[#This Row],[30_FN2]]+Tableau_Lancer_la_requête_à_partir_de_Excel_Files[[#This Row],[34_FN2]]+Tableau_Lancer_la_requête_à_partir_de_Excel_Files[[#This Row],[42_FN2]]+Tableau_Lancer_la_requête_à_partir_de_Excel_Files[[#This Row],[43_FN2]]+Tableau_Lancer_la_requête_à_partir_de_Excel_Files[[#This Row],[46_FN2]]+Tableau_Lancer_la_requête_à_partir_de_Excel_Files[[#This Row],[48_FN2]]+Tableau_Lancer_la_requête_à_partir_de_Excel_Files[[#This Row],[58_FN2]]+Tableau_Lancer_la_requête_à_partir_de_Excel_Files[[#This Row],[63_FN2]]+Tableau_Lancer_la_requête_à_partir_de_Excel_Files[[#This Row],[69_FN2]]+Tableau_Lancer_la_requête_à_partir_de_Excel_Files[[#This Row],[71_FN2]]+Tableau_Lancer_la_requête_à_partir_de_Excel_Files[[#This Row],[81_FN2]]+Tableau_Lancer_la_requête_à_partir_de_Excel_Files[[#This Row],[82_FN2]]+Tableau_Lancer_la_requête_à_partir_de_Excel_Files[[#This Row],[87_FN2]]+Tableau_Lancer_la_requête_à_partir_de_Excel_Files[[#This Row],[89_FN2]]</f>
        <v>0</v>
      </c>
      <c r="AD6" s="70"/>
      <c r="AE6" s="70"/>
      <c r="AF6" s="70"/>
      <c r="AG6" s="70"/>
      <c r="AH6" s="70"/>
      <c r="AI6" s="70"/>
      <c r="AJ6" s="70"/>
      <c r="AK6" s="70"/>
      <c r="AL6" s="70"/>
      <c r="AM6" s="70"/>
      <c r="AN6" s="70"/>
      <c r="AO6" s="70"/>
      <c r="AP6" s="70"/>
      <c r="AQ6" s="70"/>
      <c r="AR6" s="70"/>
      <c r="AS6" s="70"/>
      <c r="AT6" s="70"/>
      <c r="AU6" s="70"/>
      <c r="AV6" s="70"/>
      <c r="AW6" s="70"/>
      <c r="AX6" s="70"/>
      <c r="AY6" s="70"/>
      <c r="AZ6" s="70">
        <v>0</v>
      </c>
      <c r="BA6" s="22">
        <v>63162</v>
      </c>
      <c r="BB6" s="18">
        <v>42828</v>
      </c>
      <c r="BC6" s="18"/>
      <c r="BD6" s="70"/>
      <c r="BE6" s="70"/>
      <c r="BQ6" s="14"/>
      <c r="BR6" s="14"/>
      <c r="BS6" s="14"/>
      <c r="BT6" s="14"/>
      <c r="BU6" s="14"/>
      <c r="BV6" s="14"/>
      <c r="BW6" s="14"/>
      <c r="BX6" s="14"/>
      <c r="BY6" s="14"/>
      <c r="BZ6" s="14"/>
      <c r="CA6" s="14"/>
      <c r="CB6" s="14"/>
      <c r="CC6" s="14"/>
      <c r="CD6" s="14"/>
      <c r="CE6" s="14"/>
      <c r="CF6" s="14"/>
      <c r="CG6" s="14"/>
      <c r="CH6" s="14"/>
      <c r="CI6" s="14"/>
      <c r="CJ6" s="14"/>
      <c r="CK6" s="14"/>
      <c r="CL6" s="14"/>
    </row>
    <row r="7" spans="1:90" ht="60" x14ac:dyDescent="0.25">
      <c r="A7" s="28" t="s">
        <v>6</v>
      </c>
      <c r="B7" s="29" t="s">
        <v>362</v>
      </c>
      <c r="C7" s="29" t="s">
        <v>360</v>
      </c>
      <c r="D7" s="30" t="s">
        <v>388</v>
      </c>
      <c r="E7" s="31" t="s">
        <v>8</v>
      </c>
      <c r="F7" s="31" t="s">
        <v>361</v>
      </c>
      <c r="G7" s="22">
        <v>105583.55</v>
      </c>
      <c r="H7" s="22">
        <f>Tableau_Lancer_la_requête_à_partir_de_Excel_Files[[#This Row],[Coût total déposé]]*Tableau_Lancer_la_requête_à_partir_de_Excel_Files[[#This Row],[Taux Aide publique]]</f>
        <v>73908.485000000001</v>
      </c>
      <c r="I7" s="23">
        <v>0.7</v>
      </c>
      <c r="J7" s="29"/>
      <c r="K7" s="32" t="s">
        <v>211</v>
      </c>
      <c r="L7" s="29" t="s">
        <v>204</v>
      </c>
      <c r="M7" s="29"/>
      <c r="N7" s="29"/>
      <c r="O7" s="32">
        <v>42753</v>
      </c>
      <c r="P7" s="22">
        <f>Tableau_Lancer_la_requête_à_partir_de_Excel_Files[[#This Row],[Aide Massif Obtenue]]+Tableau_Lancer_la_requête_à_partir_de_Excel_Files[[#This Row],[Autre Public2]]</f>
        <v>67339.39</v>
      </c>
      <c r="Q7" s="33">
        <f>(Tableau_Lancer_la_requête_à_partir_de_Excel_Files[[#This Row],[Autre Public2]]+Tableau_Lancer_la_requête_à_partir_de_Excel_Files[[#This Row],[Aide Massif Obtenue]])/Tableau_Lancer_la_requête_à_partir_de_Excel_Files[[#This Row],[Coût total déposé]]</f>
        <v>0.63778296903258125</v>
      </c>
      <c r="R7" s="22">
        <f>Tableau_Lancer_la_requête_à_partir_de_Excel_Files[[#This Row],[Total_Etat_FN2 ]]+Tableau_Lancer_la_requête_à_partir_de_Excel_Files[[#This Row],[Total_Regions_FN2 ]]+Tableau_Lancer_la_requête_à_partir_de_Excel_Files[[#This Row],[Total_Dpts_FN2 ]]+Tableau_Lancer_la_requête_à_partir_de_Excel_Files[[#This Row],[''Prévisionnel FEDER'']]</f>
        <v>67339.39</v>
      </c>
      <c r="S7" s="34">
        <f>Tableau_Lancer_la_requête_à_partir_de_Excel_Files[[#This Row],[Aide Massif Obtenue]]/Tableau_Lancer_la_requête_à_partir_de_Excel_Files[[#This Row],[Coût total déposé]]</f>
        <v>0.63778296903258125</v>
      </c>
      <c r="T7" s="22">
        <f>Tableau_Lancer_la_requête_à_partir_de_Excel_Files[[#This Row],[Aide Publique Obtenue]]-Tableau_Lancer_la_requête_à_partir_de_Excel_Files[[#This Row],[Aide Publique demandée]]</f>
        <v>-6569.0950000000012</v>
      </c>
      <c r="U7" s="22">
        <f>Tableau_Lancer_la_requête_à_partir_de_Excel_Files[[#This Row],[FNADT_FN2]]+Tableau_Lancer_la_requête_à_partir_de_Excel_Files[[#This Row],[AgricultureFN2]]</f>
        <v>29239.39</v>
      </c>
      <c r="V7" s="22">
        <v>29239.39</v>
      </c>
      <c r="W7" s="22"/>
      <c r="X7" s="22">
        <f>Tableau_Lancer_la_requête_à_partir_de_Excel_Files[[#This Row],[ALPC_FN2]]+Tableau_Lancer_la_requête_à_partir_de_Excel_Files[[#This Row],[AURA_FN2]]+Tableau_Lancer_la_requête_à_partir_de_Excel_Files[[#This Row],[BFC_FN2]]+Tableau_Lancer_la_requête_à_partir_de_Excel_Files[[#This Row],[LRMP_FN2]]</f>
        <v>0</v>
      </c>
      <c r="Y7" s="22"/>
      <c r="Z7" s="22"/>
      <c r="AA7" s="22"/>
      <c r="AB7" s="22"/>
      <c r="AC7" s="22">
        <f>Tableau_Lancer_la_requête_à_partir_de_Excel_Files[[#This Row],[03_FN2]]+Tableau_Lancer_la_requête_à_partir_de_Excel_Files[[#This Row],[07_FN2]]+Tableau_Lancer_la_requête_à_partir_de_Excel_Files[[#This Row],[11_FN2]]+Tableau_Lancer_la_requête_à_partir_de_Excel_Files[[#This Row],[12_FN2]]+Tableau_Lancer_la_requête_à_partir_de_Excel_Files[[#This Row],[15_FN2]]+Tableau_Lancer_la_requête_à_partir_de_Excel_Files[[#This Row],[19_FN2]]+Tableau_Lancer_la_requête_à_partir_de_Excel_Files[[#This Row],[21_FN2]]+Tableau_Lancer_la_requête_à_partir_de_Excel_Files[[#This Row],[23_FN2]]+Tableau_Lancer_la_requête_à_partir_de_Excel_Files[[#This Row],[30_FN2]]+Tableau_Lancer_la_requête_à_partir_de_Excel_Files[[#This Row],[34_FN2]]+Tableau_Lancer_la_requête_à_partir_de_Excel_Files[[#This Row],[42_FN2]]+Tableau_Lancer_la_requête_à_partir_de_Excel_Files[[#This Row],[43_FN2]]+Tableau_Lancer_la_requête_à_partir_de_Excel_Files[[#This Row],[46_FN2]]+Tableau_Lancer_la_requête_à_partir_de_Excel_Files[[#This Row],[48_FN2]]+Tableau_Lancer_la_requête_à_partir_de_Excel_Files[[#This Row],[58_FN2]]+Tableau_Lancer_la_requête_à_partir_de_Excel_Files[[#This Row],[63_FN2]]+Tableau_Lancer_la_requête_à_partir_de_Excel_Files[[#This Row],[69_FN2]]+Tableau_Lancer_la_requête_à_partir_de_Excel_Files[[#This Row],[71_FN2]]+Tableau_Lancer_la_requête_à_partir_de_Excel_Files[[#This Row],[81_FN2]]+Tableau_Lancer_la_requête_à_partir_de_Excel_Files[[#This Row],[82_FN2]]+Tableau_Lancer_la_requête_à_partir_de_Excel_Files[[#This Row],[87_FN2]]+Tableau_Lancer_la_requête_à_partir_de_Excel_Files[[#This Row],[89_FN2]]</f>
        <v>0</v>
      </c>
      <c r="AD7" s="22"/>
      <c r="AE7" s="22"/>
      <c r="AF7" s="22"/>
      <c r="AG7" s="22"/>
      <c r="AH7" s="22"/>
      <c r="AI7" s="22"/>
      <c r="AJ7" s="22"/>
      <c r="AK7" s="22"/>
      <c r="AL7" s="22"/>
      <c r="AM7" s="22"/>
      <c r="AN7" s="22"/>
      <c r="AO7" s="22"/>
      <c r="AP7" s="22"/>
      <c r="AQ7" s="22"/>
      <c r="AR7" s="22"/>
      <c r="AS7" s="22"/>
      <c r="AT7" s="22"/>
      <c r="AU7" s="22"/>
      <c r="AV7" s="22"/>
      <c r="AW7" s="22"/>
      <c r="AX7" s="22"/>
      <c r="AY7" s="22"/>
      <c r="AZ7" s="22">
        <v>0</v>
      </c>
      <c r="BA7" s="22">
        <v>38100</v>
      </c>
      <c r="BB7" s="30">
        <v>42736</v>
      </c>
      <c r="BC7" s="30"/>
      <c r="BD7" s="70" t="s">
        <v>439</v>
      </c>
      <c r="BE7" s="70"/>
      <c r="BQ7" s="14"/>
      <c r="BR7" s="14"/>
      <c r="BS7" s="14"/>
      <c r="BT7" s="14"/>
      <c r="BU7" s="14"/>
      <c r="BV7" s="14"/>
      <c r="BW7" s="14"/>
      <c r="BX7" s="14"/>
      <c r="BY7" s="14"/>
      <c r="BZ7" s="14"/>
      <c r="CA7" s="14"/>
      <c r="CB7" s="14"/>
      <c r="CC7" s="14"/>
      <c r="CD7" s="14"/>
      <c r="CE7" s="14"/>
      <c r="CF7" s="14"/>
      <c r="CG7" s="14"/>
      <c r="CH7" s="14"/>
      <c r="CI7" s="14"/>
      <c r="CJ7" s="14"/>
      <c r="CK7" s="14"/>
      <c r="CL7" s="14"/>
    </row>
    <row r="8" spans="1:90" ht="60" x14ac:dyDescent="0.25">
      <c r="A8" s="28" t="s">
        <v>6</v>
      </c>
      <c r="B8" s="29" t="s">
        <v>364</v>
      </c>
      <c r="C8" s="29" t="s">
        <v>360</v>
      </c>
      <c r="D8" s="30" t="s">
        <v>388</v>
      </c>
      <c r="E8" s="31" t="s">
        <v>363</v>
      </c>
      <c r="F8" s="31" t="s">
        <v>361</v>
      </c>
      <c r="G8" s="22">
        <v>115049.39</v>
      </c>
      <c r="H8" s="22">
        <f>Tableau_Lancer_la_requête_à_partir_de_Excel_Files[[#This Row],[Coût total déposé]]*Tableau_Lancer_la_requête_à_partir_de_Excel_Files[[#This Row],[Taux Aide publique]]</f>
        <v>80534.572999999989</v>
      </c>
      <c r="I8" s="23">
        <v>0.7</v>
      </c>
      <c r="J8" s="29"/>
      <c r="K8" s="32" t="s">
        <v>211</v>
      </c>
      <c r="L8" s="29" t="s">
        <v>204</v>
      </c>
      <c r="M8" s="29" t="s">
        <v>224</v>
      </c>
      <c r="N8" s="29"/>
      <c r="O8" s="32">
        <v>42753</v>
      </c>
      <c r="P8" s="22">
        <f>Tableau_Lancer_la_requête_à_partir_de_Excel_Files[[#This Row],[Aide Massif Obtenue]]+Tableau_Lancer_la_requête_à_partir_de_Excel_Files[[#This Row],[Autre Public2]]</f>
        <v>69347.56</v>
      </c>
      <c r="Q8" s="33">
        <f>(Tableau_Lancer_la_requête_à_partir_de_Excel_Files[[#This Row],[Autre Public2]]+Tableau_Lancer_la_requête_à_partir_de_Excel_Files[[#This Row],[Aide Massif Obtenue]])/Tableau_Lancer_la_requête_à_partir_de_Excel_Files[[#This Row],[Coût total déposé]]</f>
        <v>0.60276338709835831</v>
      </c>
      <c r="R8" s="22">
        <f>Tableau_Lancer_la_requête_à_partir_de_Excel_Files[[#This Row],[Total_Etat_FN2 ]]+Tableau_Lancer_la_requête_à_partir_de_Excel_Files[[#This Row],[Total_Regions_FN2 ]]+Tableau_Lancer_la_requête_à_partir_de_Excel_Files[[#This Row],[Total_Dpts_FN2 ]]+Tableau_Lancer_la_requête_à_partir_de_Excel_Files[[#This Row],[''Prévisionnel FEDER'']]</f>
        <v>69347.56</v>
      </c>
      <c r="S8" s="34">
        <f>Tableau_Lancer_la_requête_à_partir_de_Excel_Files[[#This Row],[Aide Massif Obtenue]]/Tableau_Lancer_la_requête_à_partir_de_Excel_Files[[#This Row],[Coût total déposé]]</f>
        <v>0.60276338709835831</v>
      </c>
      <c r="T8" s="22">
        <f>Tableau_Lancer_la_requête_à_partir_de_Excel_Files[[#This Row],[Aide Publique Obtenue]]-Tableau_Lancer_la_requête_à_partir_de_Excel_Files[[#This Row],[Aide Publique demandée]]</f>
        <v>-11187.012999999992</v>
      </c>
      <c r="U8" s="22">
        <f>Tableau_Lancer_la_requête_à_partir_de_Excel_Files[[#This Row],[FNADT_FN2]]+Tableau_Lancer_la_requête_à_partir_de_Excel_Files[[#This Row],[AgricultureFN2]]</f>
        <v>30147.56</v>
      </c>
      <c r="V8" s="22">
        <v>30147.56</v>
      </c>
      <c r="W8" s="22"/>
      <c r="X8" s="22">
        <f>Tableau_Lancer_la_requête_à_partir_de_Excel_Files[[#This Row],[ALPC_FN2]]+Tableau_Lancer_la_requête_à_partir_de_Excel_Files[[#This Row],[AURA_FN2]]+Tableau_Lancer_la_requête_à_partir_de_Excel_Files[[#This Row],[BFC_FN2]]+Tableau_Lancer_la_requête_à_partir_de_Excel_Files[[#This Row],[LRMP_FN2]]</f>
        <v>0</v>
      </c>
      <c r="Y8" s="22"/>
      <c r="Z8" s="22">
        <v>0</v>
      </c>
      <c r="AA8" s="22"/>
      <c r="AB8" s="22"/>
      <c r="AC8" s="22">
        <f>Tableau_Lancer_la_requête_à_partir_de_Excel_Files[[#This Row],[03_FN2]]+Tableau_Lancer_la_requête_à_partir_de_Excel_Files[[#This Row],[07_FN2]]+Tableau_Lancer_la_requête_à_partir_de_Excel_Files[[#This Row],[11_FN2]]+Tableau_Lancer_la_requête_à_partir_de_Excel_Files[[#This Row],[12_FN2]]+Tableau_Lancer_la_requête_à_partir_de_Excel_Files[[#This Row],[15_FN2]]+Tableau_Lancer_la_requête_à_partir_de_Excel_Files[[#This Row],[19_FN2]]+Tableau_Lancer_la_requête_à_partir_de_Excel_Files[[#This Row],[21_FN2]]+Tableau_Lancer_la_requête_à_partir_de_Excel_Files[[#This Row],[23_FN2]]+Tableau_Lancer_la_requête_à_partir_de_Excel_Files[[#This Row],[30_FN2]]+Tableau_Lancer_la_requête_à_partir_de_Excel_Files[[#This Row],[34_FN2]]+Tableau_Lancer_la_requête_à_partir_de_Excel_Files[[#This Row],[42_FN2]]+Tableau_Lancer_la_requête_à_partir_de_Excel_Files[[#This Row],[43_FN2]]+Tableau_Lancer_la_requête_à_partir_de_Excel_Files[[#This Row],[46_FN2]]+Tableau_Lancer_la_requête_à_partir_de_Excel_Files[[#This Row],[48_FN2]]+Tableau_Lancer_la_requête_à_partir_de_Excel_Files[[#This Row],[58_FN2]]+Tableau_Lancer_la_requête_à_partir_de_Excel_Files[[#This Row],[63_FN2]]+Tableau_Lancer_la_requête_à_partir_de_Excel_Files[[#This Row],[69_FN2]]+Tableau_Lancer_la_requête_à_partir_de_Excel_Files[[#This Row],[71_FN2]]+Tableau_Lancer_la_requête_à_partir_de_Excel_Files[[#This Row],[81_FN2]]+Tableau_Lancer_la_requête_à_partir_de_Excel_Files[[#This Row],[82_FN2]]+Tableau_Lancer_la_requête_à_partir_de_Excel_Files[[#This Row],[87_FN2]]+Tableau_Lancer_la_requête_à_partir_de_Excel_Files[[#This Row],[89_FN2]]</f>
        <v>0</v>
      </c>
      <c r="AD8" s="22"/>
      <c r="AE8" s="22"/>
      <c r="AF8" s="22"/>
      <c r="AG8" s="22"/>
      <c r="AH8" s="22"/>
      <c r="AI8" s="22"/>
      <c r="AJ8" s="22"/>
      <c r="AK8" s="22"/>
      <c r="AL8" s="22"/>
      <c r="AM8" s="22"/>
      <c r="AN8" s="22"/>
      <c r="AO8" s="22"/>
      <c r="AP8" s="22"/>
      <c r="AQ8" s="22"/>
      <c r="AR8" s="22"/>
      <c r="AS8" s="22"/>
      <c r="AT8" s="22"/>
      <c r="AU8" s="22"/>
      <c r="AV8" s="22"/>
      <c r="AW8" s="22"/>
      <c r="AX8" s="22"/>
      <c r="AY8" s="22"/>
      <c r="AZ8" s="22">
        <v>0</v>
      </c>
      <c r="BA8" s="22">
        <v>39200</v>
      </c>
      <c r="BB8" s="30">
        <v>42736</v>
      </c>
      <c r="BC8" s="30"/>
      <c r="BD8" s="70" t="s">
        <v>439</v>
      </c>
      <c r="BE8" s="70"/>
      <c r="BQ8" s="14"/>
      <c r="BR8" s="14"/>
      <c r="BS8" s="14"/>
      <c r="BT8" s="14"/>
      <c r="BU8" s="14"/>
      <c r="BV8" s="14"/>
      <c r="BW8" s="14"/>
      <c r="BX8" s="14"/>
      <c r="BY8" s="14"/>
      <c r="BZ8" s="14"/>
      <c r="CA8" s="14"/>
      <c r="CB8" s="14"/>
      <c r="CC8" s="14"/>
      <c r="CD8" s="14"/>
      <c r="CE8" s="14"/>
      <c r="CF8" s="14"/>
      <c r="CG8" s="14"/>
      <c r="CH8" s="14"/>
      <c r="CI8" s="14"/>
      <c r="CJ8" s="14"/>
      <c r="CK8" s="14"/>
      <c r="CL8" s="14"/>
    </row>
    <row r="9" spans="1:90" ht="60" x14ac:dyDescent="0.25">
      <c r="A9" s="28" t="s">
        <v>6</v>
      </c>
      <c r="B9" s="29" t="s">
        <v>366</v>
      </c>
      <c r="C9" s="29" t="s">
        <v>360</v>
      </c>
      <c r="D9" s="30" t="s">
        <v>388</v>
      </c>
      <c r="E9" s="31" t="s">
        <v>365</v>
      </c>
      <c r="F9" s="31" t="s">
        <v>361</v>
      </c>
      <c r="G9" s="22">
        <v>110069.77</v>
      </c>
      <c r="H9" s="22">
        <f>Tableau_Lancer_la_requête_à_partir_de_Excel_Files[[#This Row],[Coût total déposé]]*Tableau_Lancer_la_requête_à_partir_de_Excel_Files[[#This Row],[Taux Aide publique]]</f>
        <v>77048.838999999993</v>
      </c>
      <c r="I9" s="23">
        <v>0.7</v>
      </c>
      <c r="J9" s="29"/>
      <c r="K9" s="32" t="s">
        <v>211</v>
      </c>
      <c r="L9" s="29" t="s">
        <v>204</v>
      </c>
      <c r="M9" s="29" t="s">
        <v>426</v>
      </c>
      <c r="N9" s="29"/>
      <c r="O9" s="32">
        <v>42753</v>
      </c>
      <c r="P9" s="22">
        <f>Tableau_Lancer_la_requête_à_partir_de_Excel_Files[[#This Row],[Aide Massif Obtenue]]+Tableau_Lancer_la_requête_à_partir_de_Excel_Files[[#This Row],[Autre Public2]]</f>
        <v>64175.19</v>
      </c>
      <c r="Q9" s="33">
        <f>(Tableau_Lancer_la_requête_à_partir_de_Excel_Files[[#This Row],[Autre Public2]]+Tableau_Lancer_la_requête_à_partir_de_Excel_Files[[#This Row],[Aide Massif Obtenue]])/Tableau_Lancer_la_requête_à_partir_de_Excel_Files[[#This Row],[Coût total déposé]]</f>
        <v>0.58304101116955187</v>
      </c>
      <c r="R9" s="22">
        <f>Tableau_Lancer_la_requête_à_partir_de_Excel_Files[[#This Row],[Total_Etat_FN2 ]]+Tableau_Lancer_la_requête_à_partir_de_Excel_Files[[#This Row],[Total_Regions_FN2 ]]+Tableau_Lancer_la_requête_à_partir_de_Excel_Files[[#This Row],[Total_Dpts_FN2 ]]+Tableau_Lancer_la_requête_à_partir_de_Excel_Files[[#This Row],[''Prévisionnel FEDER'']]</f>
        <v>64175.19</v>
      </c>
      <c r="S9" s="34">
        <f>Tableau_Lancer_la_requête_à_partir_de_Excel_Files[[#This Row],[Aide Massif Obtenue]]/Tableau_Lancer_la_requête_à_partir_de_Excel_Files[[#This Row],[Coût total déposé]]</f>
        <v>0.58304101116955187</v>
      </c>
      <c r="T9" s="22">
        <f>Tableau_Lancer_la_requête_à_partir_de_Excel_Files[[#This Row],[Aide Publique Obtenue]]-Tableau_Lancer_la_requête_à_partir_de_Excel_Files[[#This Row],[Aide Publique demandée]]</f>
        <v>-12873.64899999999</v>
      </c>
      <c r="U9" s="22">
        <f>Tableau_Lancer_la_requête_à_partir_de_Excel_Files[[#This Row],[FNADT_FN2]]+Tableau_Lancer_la_requête_à_partir_de_Excel_Files[[#This Row],[AgricultureFN2]]</f>
        <v>10075.19</v>
      </c>
      <c r="V9" s="22">
        <v>10075.19</v>
      </c>
      <c r="W9" s="22"/>
      <c r="X9" s="22">
        <f>Tableau_Lancer_la_requête_à_partir_de_Excel_Files[[#This Row],[ALPC_FN2]]+Tableau_Lancer_la_requête_à_partir_de_Excel_Files[[#This Row],[AURA_FN2]]+Tableau_Lancer_la_requête_à_partir_de_Excel_Files[[#This Row],[BFC_FN2]]+Tableau_Lancer_la_requête_à_partir_de_Excel_Files[[#This Row],[LRMP_FN2]]</f>
        <v>19300</v>
      </c>
      <c r="Y9" s="22">
        <v>19300</v>
      </c>
      <c r="Z9" s="22"/>
      <c r="AA9" s="22"/>
      <c r="AB9" s="22"/>
      <c r="AC9" s="22">
        <f>Tableau_Lancer_la_requête_à_partir_de_Excel_Files[[#This Row],[03_FN2]]+Tableau_Lancer_la_requête_à_partir_de_Excel_Files[[#This Row],[07_FN2]]+Tableau_Lancer_la_requête_à_partir_de_Excel_Files[[#This Row],[11_FN2]]+Tableau_Lancer_la_requête_à_partir_de_Excel_Files[[#This Row],[12_FN2]]+Tableau_Lancer_la_requête_à_partir_de_Excel_Files[[#This Row],[15_FN2]]+Tableau_Lancer_la_requête_à_partir_de_Excel_Files[[#This Row],[19_FN2]]+Tableau_Lancer_la_requête_à_partir_de_Excel_Files[[#This Row],[21_FN2]]+Tableau_Lancer_la_requête_à_partir_de_Excel_Files[[#This Row],[23_FN2]]+Tableau_Lancer_la_requête_à_partir_de_Excel_Files[[#This Row],[30_FN2]]+Tableau_Lancer_la_requête_à_partir_de_Excel_Files[[#This Row],[34_FN2]]+Tableau_Lancer_la_requête_à_partir_de_Excel_Files[[#This Row],[42_FN2]]+Tableau_Lancer_la_requête_à_partir_de_Excel_Files[[#This Row],[43_FN2]]+Tableau_Lancer_la_requête_à_partir_de_Excel_Files[[#This Row],[46_FN2]]+Tableau_Lancer_la_requête_à_partir_de_Excel_Files[[#This Row],[48_FN2]]+Tableau_Lancer_la_requête_à_partir_de_Excel_Files[[#This Row],[58_FN2]]+Tableau_Lancer_la_requête_à_partir_de_Excel_Files[[#This Row],[63_FN2]]+Tableau_Lancer_la_requête_à_partir_de_Excel_Files[[#This Row],[69_FN2]]+Tableau_Lancer_la_requête_à_partir_de_Excel_Files[[#This Row],[71_FN2]]+Tableau_Lancer_la_requête_à_partir_de_Excel_Files[[#This Row],[81_FN2]]+Tableau_Lancer_la_requête_à_partir_de_Excel_Files[[#This Row],[82_FN2]]+Tableau_Lancer_la_requête_à_partir_de_Excel_Files[[#This Row],[87_FN2]]+Tableau_Lancer_la_requête_à_partir_de_Excel_Files[[#This Row],[89_FN2]]</f>
        <v>0</v>
      </c>
      <c r="AD9" s="22"/>
      <c r="AE9" s="22"/>
      <c r="AF9" s="22"/>
      <c r="AG9" s="22"/>
      <c r="AH9" s="22"/>
      <c r="AI9" s="22"/>
      <c r="AJ9" s="22"/>
      <c r="AK9" s="22"/>
      <c r="AL9" s="22"/>
      <c r="AM9" s="22"/>
      <c r="AN9" s="22"/>
      <c r="AO9" s="22"/>
      <c r="AP9" s="22"/>
      <c r="AQ9" s="22"/>
      <c r="AR9" s="22"/>
      <c r="AS9" s="22"/>
      <c r="AT9" s="22"/>
      <c r="AU9" s="22"/>
      <c r="AV9" s="22"/>
      <c r="AW9" s="22"/>
      <c r="AX9" s="22"/>
      <c r="AY9" s="22"/>
      <c r="AZ9" s="22">
        <v>0</v>
      </c>
      <c r="BA9" s="22">
        <v>34800</v>
      </c>
      <c r="BB9" s="30">
        <v>42736</v>
      </c>
      <c r="BC9" s="30"/>
      <c r="BD9" s="70" t="s">
        <v>439</v>
      </c>
      <c r="BE9" s="70"/>
      <c r="BQ9" s="14"/>
      <c r="BR9" s="14"/>
      <c r="BS9" s="14"/>
      <c r="BT9" s="14"/>
      <c r="BU9" s="14"/>
      <c r="BV9" s="14"/>
      <c r="BW9" s="14"/>
      <c r="BX9" s="14"/>
      <c r="BY9" s="14"/>
      <c r="BZ9" s="14"/>
      <c r="CA9" s="14"/>
      <c r="CB9" s="14"/>
      <c r="CC9" s="14"/>
      <c r="CD9" s="14"/>
      <c r="CE9" s="14"/>
      <c r="CF9" s="14"/>
      <c r="CG9" s="14"/>
      <c r="CH9" s="14"/>
      <c r="CI9" s="14"/>
      <c r="CJ9" s="14"/>
      <c r="CK9" s="14"/>
      <c r="CL9" s="14"/>
    </row>
    <row r="10" spans="1:90" ht="60" x14ac:dyDescent="0.25">
      <c r="A10" s="28" t="s">
        <v>6</v>
      </c>
      <c r="B10" s="29" t="s">
        <v>368</v>
      </c>
      <c r="C10" s="29" t="s">
        <v>360</v>
      </c>
      <c r="D10" s="30" t="s">
        <v>388</v>
      </c>
      <c r="E10" s="31" t="s">
        <v>367</v>
      </c>
      <c r="F10" s="31" t="s">
        <v>361</v>
      </c>
      <c r="G10" s="22">
        <v>127185.89</v>
      </c>
      <c r="H10" s="22">
        <f>Tableau_Lancer_la_requête_à_partir_de_Excel_Files[[#This Row],[Coût total déposé]]*Tableau_Lancer_la_requête_à_partir_de_Excel_Files[[#This Row],[Taux Aide publique]]</f>
        <v>89030.122999999992</v>
      </c>
      <c r="I10" s="23">
        <v>0.7</v>
      </c>
      <c r="J10" s="29"/>
      <c r="K10" s="32" t="s">
        <v>211</v>
      </c>
      <c r="L10" s="29" t="s">
        <v>204</v>
      </c>
      <c r="M10" s="29" t="s">
        <v>338</v>
      </c>
      <c r="N10" s="29"/>
      <c r="O10" s="32">
        <v>42753</v>
      </c>
      <c r="P10" s="22">
        <f>Tableau_Lancer_la_requête_à_partir_de_Excel_Files[[#This Row],[Aide Massif Obtenue]]+Tableau_Lancer_la_requête_à_partir_de_Excel_Files[[#This Row],[Autre Public2]]</f>
        <v>81616.12</v>
      </c>
      <c r="Q10" s="33">
        <f>(Tableau_Lancer_la_requête_à_partir_de_Excel_Files[[#This Row],[Autre Public2]]+Tableau_Lancer_la_requête_à_partir_de_Excel_Files[[#This Row],[Aide Massif Obtenue]])/Tableau_Lancer_la_requête_à_partir_de_Excel_Files[[#This Row],[Coût total déposé]]</f>
        <v>0.64170734662469242</v>
      </c>
      <c r="R10" s="22">
        <f>Tableau_Lancer_la_requête_à_partir_de_Excel_Files[[#This Row],[Total_Etat_FN2 ]]+Tableau_Lancer_la_requête_à_partir_de_Excel_Files[[#This Row],[Total_Regions_FN2 ]]+Tableau_Lancer_la_requête_à_partir_de_Excel_Files[[#This Row],[Total_Dpts_FN2 ]]+Tableau_Lancer_la_requête_à_partir_de_Excel_Files[[#This Row],[''Prévisionnel FEDER'']]</f>
        <v>81616.12</v>
      </c>
      <c r="S10" s="34">
        <f>Tableau_Lancer_la_requête_à_partir_de_Excel_Files[[#This Row],[Aide Massif Obtenue]]/Tableau_Lancer_la_requête_à_partir_de_Excel_Files[[#This Row],[Coût total déposé]]</f>
        <v>0.64170734662469242</v>
      </c>
      <c r="T10" s="22">
        <f>Tableau_Lancer_la_requête_à_partir_de_Excel_Files[[#This Row],[Aide Publique Obtenue]]-Tableau_Lancer_la_requête_à_partir_de_Excel_Files[[#This Row],[Aide Publique demandée]]</f>
        <v>-7414.002999999997</v>
      </c>
      <c r="U10" s="22">
        <f>Tableau_Lancer_la_requête_à_partir_de_Excel_Files[[#This Row],[FNADT_FN2]]+Tableau_Lancer_la_requête_à_partir_de_Excel_Files[[#This Row],[AgricultureFN2]]</f>
        <v>24516.12</v>
      </c>
      <c r="V10" s="9">
        <v>24516.12</v>
      </c>
      <c r="W10" s="22"/>
      <c r="X10" s="9">
        <v>11200</v>
      </c>
      <c r="Y10" s="22"/>
      <c r="Z10" s="22"/>
      <c r="AA10" s="22"/>
      <c r="AB10" s="22">
        <v>12000</v>
      </c>
      <c r="AC10" s="22">
        <f>Tableau_Lancer_la_requête_à_partir_de_Excel_Files[[#This Row],[03_FN2]]+Tableau_Lancer_la_requête_à_partir_de_Excel_Files[[#This Row],[07_FN2]]+Tableau_Lancer_la_requête_à_partir_de_Excel_Files[[#This Row],[11_FN2]]+Tableau_Lancer_la_requête_à_partir_de_Excel_Files[[#This Row],[12_FN2]]+Tableau_Lancer_la_requête_à_partir_de_Excel_Files[[#This Row],[15_FN2]]+Tableau_Lancer_la_requête_à_partir_de_Excel_Files[[#This Row],[19_FN2]]+Tableau_Lancer_la_requête_à_partir_de_Excel_Files[[#This Row],[21_FN2]]+Tableau_Lancer_la_requête_à_partir_de_Excel_Files[[#This Row],[23_FN2]]+Tableau_Lancer_la_requête_à_partir_de_Excel_Files[[#This Row],[30_FN2]]+Tableau_Lancer_la_requête_à_partir_de_Excel_Files[[#This Row],[34_FN2]]+Tableau_Lancer_la_requête_à_partir_de_Excel_Files[[#This Row],[42_FN2]]+Tableau_Lancer_la_requête_à_partir_de_Excel_Files[[#This Row],[43_FN2]]+Tableau_Lancer_la_requête_à_partir_de_Excel_Files[[#This Row],[46_FN2]]+Tableau_Lancer_la_requête_à_partir_de_Excel_Files[[#This Row],[48_FN2]]+Tableau_Lancer_la_requête_à_partir_de_Excel_Files[[#This Row],[58_FN2]]+Tableau_Lancer_la_requête_à_partir_de_Excel_Files[[#This Row],[63_FN2]]+Tableau_Lancer_la_requête_à_partir_de_Excel_Files[[#This Row],[69_FN2]]+Tableau_Lancer_la_requête_à_partir_de_Excel_Files[[#This Row],[71_FN2]]+Tableau_Lancer_la_requête_à_partir_de_Excel_Files[[#This Row],[81_FN2]]+Tableau_Lancer_la_requête_à_partir_de_Excel_Files[[#This Row],[82_FN2]]+Tableau_Lancer_la_requête_à_partir_de_Excel_Files[[#This Row],[87_FN2]]+Tableau_Lancer_la_requête_à_partir_de_Excel_Files[[#This Row],[89_FN2]]</f>
        <v>0</v>
      </c>
      <c r="AD10" s="22"/>
      <c r="AE10" s="22"/>
      <c r="AF10" s="22"/>
      <c r="AG10" s="22"/>
      <c r="AH10" s="22"/>
      <c r="AI10" s="22"/>
      <c r="AJ10" s="22"/>
      <c r="AK10" s="22"/>
      <c r="AL10" s="22"/>
      <c r="AM10" s="22"/>
      <c r="AN10" s="22"/>
      <c r="AO10" s="22"/>
      <c r="AP10" s="22"/>
      <c r="AQ10" s="22"/>
      <c r="AR10" s="22"/>
      <c r="AS10" s="22"/>
      <c r="AT10" s="22"/>
      <c r="AU10" s="22"/>
      <c r="AV10" s="22"/>
      <c r="AW10" s="22"/>
      <c r="AX10" s="22"/>
      <c r="AY10" s="22"/>
      <c r="AZ10" s="22">
        <v>0</v>
      </c>
      <c r="BA10" s="22">
        <v>45900</v>
      </c>
      <c r="BB10" s="30">
        <v>42736</v>
      </c>
      <c r="BC10" s="30"/>
      <c r="BD10" s="70" t="s">
        <v>439</v>
      </c>
      <c r="BE10" s="70"/>
      <c r="BQ10" s="14"/>
      <c r="BR10" s="14"/>
      <c r="BS10" s="14"/>
      <c r="BT10" s="14"/>
      <c r="BU10" s="14"/>
      <c r="BV10" s="14"/>
      <c r="BW10" s="14"/>
      <c r="BX10" s="14"/>
      <c r="BY10" s="14"/>
      <c r="BZ10" s="14"/>
      <c r="CA10" s="14"/>
      <c r="CB10" s="14"/>
      <c r="CC10" s="14"/>
      <c r="CD10" s="14"/>
      <c r="CE10" s="14"/>
      <c r="CF10" s="14"/>
      <c r="CG10" s="14"/>
      <c r="CH10" s="14"/>
      <c r="CI10" s="14"/>
      <c r="CJ10" s="14"/>
      <c r="CK10" s="14"/>
      <c r="CL10" s="14"/>
    </row>
    <row r="11" spans="1:90" ht="45" x14ac:dyDescent="0.25">
      <c r="A11" s="12" t="s">
        <v>5</v>
      </c>
      <c r="B11" s="15" t="s">
        <v>369</v>
      </c>
      <c r="C11" s="15" t="s">
        <v>369</v>
      </c>
      <c r="D11" s="18" t="s">
        <v>392</v>
      </c>
      <c r="E11" s="11" t="s">
        <v>370</v>
      </c>
      <c r="F11" s="11" t="s">
        <v>371</v>
      </c>
      <c r="G11" s="9">
        <v>449318.33</v>
      </c>
      <c r="H11" s="9">
        <v>224659.16</v>
      </c>
      <c r="I11" s="37">
        <v>0.5</v>
      </c>
      <c r="J11" s="15"/>
      <c r="K11" s="17" t="s">
        <v>211</v>
      </c>
      <c r="L11" s="15" t="s">
        <v>204</v>
      </c>
      <c r="M11" s="15" t="s">
        <v>372</v>
      </c>
      <c r="N11" s="15"/>
      <c r="O11" s="17">
        <v>42747</v>
      </c>
      <c r="P11" s="9">
        <f>Tableau_Lancer_la_requête_à_partir_de_Excel_Files[[#This Row],[Aide Massif Obtenue]]+Tableau_Lancer_la_requête_à_partir_de_Excel_Files[[#This Row],[Autre Public2]]</f>
        <v>224637.07</v>
      </c>
      <c r="Q11" s="13">
        <f>(Tableau_Lancer_la_requête_à_partir_de_Excel_Files[[#This Row],[Autre Public2]]+Tableau_Lancer_la_requête_à_partir_de_Excel_Files[[#This Row],[Aide Massif Obtenue]])/Tableau_Lancer_la_requête_à_partir_de_Excel_Files[[#This Row],[Coût total déposé]]</f>
        <v>0.49995082550938885</v>
      </c>
      <c r="R11" s="9">
        <f>Tableau_Lancer_la_requête_à_partir_de_Excel_Files[[#This Row],[Total_Etat_FN2 ]]+Tableau_Lancer_la_requête_à_partir_de_Excel_Files[[#This Row],[Total_Regions_FN2 ]]+Tableau_Lancer_la_requête_à_partir_de_Excel_Files[[#This Row],[Total_Dpts_FN2 ]]+Tableau_Lancer_la_requête_à_partir_de_Excel_Files[[#This Row],[''Prévisionnel FEDER'']]</f>
        <v>224637.07</v>
      </c>
      <c r="S11" s="16">
        <f>Tableau_Lancer_la_requête_à_partir_de_Excel_Files[[#This Row],[Aide Massif Obtenue]]/Tableau_Lancer_la_requête_à_partir_de_Excel_Files[[#This Row],[Coût total déposé]]</f>
        <v>0.49995082550938885</v>
      </c>
      <c r="T11" s="9">
        <f>Tableau_Lancer_la_requête_à_partir_de_Excel_Files[[#This Row],[Aide Publique Obtenue]]-Tableau_Lancer_la_requête_à_partir_de_Excel_Files[[#This Row],[Aide Publique demandée]]</f>
        <v>-22.089999999996508</v>
      </c>
      <c r="U11" s="9">
        <f>Tableau_Lancer_la_requête_à_partir_de_Excel_Files[[#This Row],[FNADT_FN2]]+Tableau_Lancer_la_requête_à_partir_de_Excel_Files[[#This Row],[AgricultureFN2]]</f>
        <v>149690</v>
      </c>
      <c r="V11" s="9">
        <v>149690</v>
      </c>
      <c r="W11" s="9"/>
      <c r="X11" s="9">
        <f>Tableau_Lancer_la_requête_à_partir_de_Excel_Files[[#This Row],[ALPC_FN2]]+Tableau_Lancer_la_requête_à_partir_de_Excel_Files[[#This Row],[AURA_FN2]]+Tableau_Lancer_la_requête_à_partir_de_Excel_Files[[#This Row],[BFC_FN2]]+Tableau_Lancer_la_requête_à_partir_de_Excel_Files[[#This Row],[LRMP_FN2]]</f>
        <v>74947.070000000007</v>
      </c>
      <c r="Y11" s="70">
        <v>45000</v>
      </c>
      <c r="Z11" s="70"/>
      <c r="AA11" s="70"/>
      <c r="AB11" s="70">
        <v>29947.07</v>
      </c>
      <c r="AC11" s="9">
        <f>Tableau_Lancer_la_requête_à_partir_de_Excel_Files[[#This Row],[03_FN2]]+Tableau_Lancer_la_requête_à_partir_de_Excel_Files[[#This Row],[07_FN2]]+Tableau_Lancer_la_requête_à_partir_de_Excel_Files[[#This Row],[11_FN2]]+Tableau_Lancer_la_requête_à_partir_de_Excel_Files[[#This Row],[12_FN2]]+Tableau_Lancer_la_requête_à_partir_de_Excel_Files[[#This Row],[15_FN2]]+Tableau_Lancer_la_requête_à_partir_de_Excel_Files[[#This Row],[19_FN2]]+Tableau_Lancer_la_requête_à_partir_de_Excel_Files[[#This Row],[21_FN2]]+Tableau_Lancer_la_requête_à_partir_de_Excel_Files[[#This Row],[23_FN2]]+Tableau_Lancer_la_requête_à_partir_de_Excel_Files[[#This Row],[30_FN2]]+Tableau_Lancer_la_requête_à_partir_de_Excel_Files[[#This Row],[34_FN2]]+Tableau_Lancer_la_requête_à_partir_de_Excel_Files[[#This Row],[42_FN2]]+Tableau_Lancer_la_requête_à_partir_de_Excel_Files[[#This Row],[43_FN2]]+Tableau_Lancer_la_requête_à_partir_de_Excel_Files[[#This Row],[46_FN2]]+Tableau_Lancer_la_requête_à_partir_de_Excel_Files[[#This Row],[48_FN2]]+Tableau_Lancer_la_requête_à_partir_de_Excel_Files[[#This Row],[58_FN2]]+Tableau_Lancer_la_requête_à_partir_de_Excel_Files[[#This Row],[63_FN2]]+Tableau_Lancer_la_requête_à_partir_de_Excel_Files[[#This Row],[69_FN2]]+Tableau_Lancer_la_requête_à_partir_de_Excel_Files[[#This Row],[71_FN2]]+Tableau_Lancer_la_requête_à_partir_de_Excel_Files[[#This Row],[81_FN2]]+Tableau_Lancer_la_requête_à_partir_de_Excel_Files[[#This Row],[82_FN2]]+Tableau_Lancer_la_requête_à_partir_de_Excel_Files[[#This Row],[87_FN2]]+Tableau_Lancer_la_requête_à_partir_de_Excel_Files[[#This Row],[89_FN2]]</f>
        <v>0</v>
      </c>
      <c r="AD11" s="36"/>
      <c r="AE11" s="36"/>
      <c r="AF11" s="36"/>
      <c r="AG11" s="36"/>
      <c r="AH11" s="36"/>
      <c r="AI11" s="36"/>
      <c r="AJ11" s="36"/>
      <c r="AK11" s="36"/>
      <c r="AL11" s="36"/>
      <c r="AM11" s="36"/>
      <c r="AN11" s="36"/>
      <c r="AO11" s="36"/>
      <c r="AP11" s="36"/>
      <c r="AQ11" s="36"/>
      <c r="AR11" s="36"/>
      <c r="AS11" s="36"/>
      <c r="AT11" s="36"/>
      <c r="AU11" s="36"/>
      <c r="AV11" s="36"/>
      <c r="AW11" s="36"/>
      <c r="AX11" s="36"/>
      <c r="AY11" s="36"/>
      <c r="AZ11" s="9">
        <v>0</v>
      </c>
      <c r="BA11" s="9">
        <v>0</v>
      </c>
      <c r="BB11" s="18">
        <v>42795</v>
      </c>
      <c r="BC11" s="18"/>
      <c r="BD11" s="22"/>
      <c r="BE11" s="70"/>
      <c r="BQ11" s="14"/>
      <c r="BR11" s="14"/>
      <c r="BS11" s="14"/>
      <c r="BT11" s="14"/>
      <c r="BU11" s="14"/>
      <c r="BV11" s="14"/>
      <c r="BW11" s="14"/>
      <c r="BX11" s="14"/>
      <c r="BY11" s="14"/>
      <c r="BZ11" s="14"/>
      <c r="CA11" s="14"/>
      <c r="CB11" s="14"/>
      <c r="CC11" s="14"/>
      <c r="CD11" s="14"/>
      <c r="CE11" s="14"/>
      <c r="CF11" s="14"/>
      <c r="CG11" s="14"/>
      <c r="CH11" s="14"/>
      <c r="CI11" s="14"/>
      <c r="CJ11" s="14"/>
      <c r="CK11" s="14"/>
      <c r="CL11" s="14"/>
    </row>
    <row r="12" spans="1:90" ht="30" x14ac:dyDescent="0.25">
      <c r="A12" s="12" t="s">
        <v>6</v>
      </c>
      <c r="B12" s="15" t="s">
        <v>409</v>
      </c>
      <c r="C12" s="15" t="s">
        <v>225</v>
      </c>
      <c r="D12" s="18" t="s">
        <v>391</v>
      </c>
      <c r="E12" s="11" t="s">
        <v>226</v>
      </c>
      <c r="F12" s="11" t="s">
        <v>229</v>
      </c>
      <c r="G12" s="9">
        <v>903796.15</v>
      </c>
      <c r="H12" s="9">
        <v>633357.31000000006</v>
      </c>
      <c r="I12" s="17" t="s">
        <v>410</v>
      </c>
      <c r="J12" s="15">
        <v>361518.46</v>
      </c>
      <c r="K12" s="17" t="s">
        <v>210</v>
      </c>
      <c r="L12" s="15" t="s">
        <v>204</v>
      </c>
      <c r="M12" s="15" t="s">
        <v>224</v>
      </c>
      <c r="N12" s="15" t="s">
        <v>227</v>
      </c>
      <c r="O12" s="17">
        <v>42850</v>
      </c>
      <c r="P12" s="9">
        <f>Tableau_Lancer_la_requête_à_partir_de_Excel_Files[[#This Row],[Aide Massif Obtenue]]+Tableau_Lancer_la_requête_à_partir_de_Excel_Files[[#This Row],[Autre Public2]]</f>
        <v>383582.71999999997</v>
      </c>
      <c r="Q12" s="13">
        <f>(Tableau_Lancer_la_requête_à_partir_de_Excel_Files[[#This Row],[Autre Public2]]+Tableau_Lancer_la_requête_à_partir_de_Excel_Files[[#This Row],[Aide Massif Obtenue]])/Tableau_Lancer_la_requête_à_partir_de_Excel_Files[[#This Row],[Coût total déposé]]</f>
        <v>0.4244128723053312</v>
      </c>
      <c r="R12" s="9">
        <f>Tableau_Lancer_la_requête_à_partir_de_Excel_Files[[#This Row],[Total_Etat_FN2 ]]+Tableau_Lancer_la_requête_à_partir_de_Excel_Files[[#This Row],[Total_Regions_FN2 ]]+Tableau_Lancer_la_requête_à_partir_de_Excel_Files[[#This Row],[Total_Dpts_FN2 ]]+Tableau_Lancer_la_requête_à_partir_de_Excel_Files[[#This Row],[''Prévisionnel FEDER'']]</f>
        <v>383582.71999999997</v>
      </c>
      <c r="S12" s="16">
        <f>Tableau_Lancer_la_requête_à_partir_de_Excel_Files[[#This Row],[Aide Massif Obtenue]]/Tableau_Lancer_la_requête_à_partir_de_Excel_Files[[#This Row],[Coût total déposé]]</f>
        <v>0.4244128723053312</v>
      </c>
      <c r="T12" s="9">
        <f>Tableau_Lancer_la_requête_à_partir_de_Excel_Files[[#This Row],[Aide Publique Obtenue]]-Tableau_Lancer_la_requête_à_partir_de_Excel_Files[[#This Row],[Aide Publique demandée]]</f>
        <v>-249774.59000000008</v>
      </c>
      <c r="U12" s="9">
        <f>Tableau_Lancer_la_requête_à_partir_de_Excel_Files[[#This Row],[FNADT_FN2]]+Tableau_Lancer_la_requête_à_partir_de_Excel_Files[[#This Row],[AgricultureFN2]]</f>
        <v>7379.72</v>
      </c>
      <c r="V12" s="70">
        <v>7379.72</v>
      </c>
      <c r="W12" s="9"/>
      <c r="X12" s="9">
        <f>Tableau_Lancer_la_requête_à_partir_de_Excel_Files[[#This Row],[ALPC_FN2]]+Tableau_Lancer_la_requête_à_partir_de_Excel_Files[[#This Row],[AURA_FN2]]+Tableau_Lancer_la_requête_à_partir_de_Excel_Files[[#This Row],[BFC_FN2]]+Tableau_Lancer_la_requête_à_partir_de_Excel_Files[[#This Row],[LRMP_FN2]]</f>
        <v>0</v>
      </c>
      <c r="Y12" s="70"/>
      <c r="Z12" s="70"/>
      <c r="AA12" s="70"/>
      <c r="AB12" s="70"/>
      <c r="AC12" s="9">
        <f>Tableau_Lancer_la_requête_à_partir_de_Excel_Files[[#This Row],[03_FN2]]+Tableau_Lancer_la_requête_à_partir_de_Excel_Files[[#This Row],[07_FN2]]+Tableau_Lancer_la_requête_à_partir_de_Excel_Files[[#This Row],[11_FN2]]+Tableau_Lancer_la_requête_à_partir_de_Excel_Files[[#This Row],[12_FN2]]+Tableau_Lancer_la_requête_à_partir_de_Excel_Files[[#This Row],[15_FN2]]+Tableau_Lancer_la_requête_à_partir_de_Excel_Files[[#This Row],[19_FN2]]+Tableau_Lancer_la_requête_à_partir_de_Excel_Files[[#This Row],[21_FN2]]+Tableau_Lancer_la_requête_à_partir_de_Excel_Files[[#This Row],[23_FN2]]+Tableau_Lancer_la_requête_à_partir_de_Excel_Files[[#This Row],[30_FN2]]+Tableau_Lancer_la_requête_à_partir_de_Excel_Files[[#This Row],[34_FN2]]+Tableau_Lancer_la_requête_à_partir_de_Excel_Files[[#This Row],[42_FN2]]+Tableau_Lancer_la_requête_à_partir_de_Excel_Files[[#This Row],[43_FN2]]+Tableau_Lancer_la_requête_à_partir_de_Excel_Files[[#This Row],[46_FN2]]+Tableau_Lancer_la_requête_à_partir_de_Excel_Files[[#This Row],[48_FN2]]+Tableau_Lancer_la_requête_à_partir_de_Excel_Files[[#This Row],[58_FN2]]+Tableau_Lancer_la_requête_à_partir_de_Excel_Files[[#This Row],[63_FN2]]+Tableau_Lancer_la_requête_à_partir_de_Excel_Files[[#This Row],[69_FN2]]+Tableau_Lancer_la_requête_à_partir_de_Excel_Files[[#This Row],[71_FN2]]+Tableau_Lancer_la_requête_à_partir_de_Excel_Files[[#This Row],[81_FN2]]+Tableau_Lancer_la_requête_à_partir_de_Excel_Files[[#This Row],[82_FN2]]+Tableau_Lancer_la_requête_à_partir_de_Excel_Files[[#This Row],[87_FN2]]+Tableau_Lancer_la_requête_à_partir_de_Excel_Files[[#This Row],[89_FN2]]</f>
        <v>0</v>
      </c>
      <c r="AD12" s="27"/>
      <c r="AE12" s="27"/>
      <c r="AF12" s="27"/>
      <c r="AG12" s="27"/>
      <c r="AH12" s="27"/>
      <c r="AI12" s="27"/>
      <c r="AJ12" s="27"/>
      <c r="AK12" s="27"/>
      <c r="AL12" s="27"/>
      <c r="AM12" s="27"/>
      <c r="AN12" s="27"/>
      <c r="AO12" s="27"/>
      <c r="AP12" s="27"/>
      <c r="AQ12" s="27"/>
      <c r="AR12" s="27"/>
      <c r="AS12" s="27"/>
      <c r="AT12" s="27"/>
      <c r="AU12" s="27"/>
      <c r="AV12" s="27"/>
      <c r="AW12" s="27"/>
      <c r="AX12" s="27"/>
      <c r="AY12" s="27"/>
      <c r="AZ12" s="9">
        <v>0</v>
      </c>
      <c r="BA12" s="9">
        <v>376203</v>
      </c>
      <c r="BB12" s="18">
        <v>42736</v>
      </c>
      <c r="BC12" s="18"/>
      <c r="BD12" s="9" t="s">
        <v>439</v>
      </c>
      <c r="BE12" s="70"/>
      <c r="BQ12" s="14"/>
      <c r="BR12" s="14"/>
      <c r="BS12" s="14"/>
      <c r="BT12" s="14"/>
      <c r="BU12" s="14"/>
      <c r="BV12" s="14"/>
      <c r="BW12" s="14"/>
      <c r="BX12" s="14"/>
      <c r="BY12" s="14"/>
      <c r="BZ12" s="14"/>
      <c r="CA12" s="14"/>
      <c r="CB12" s="14"/>
      <c r="CC12" s="14"/>
      <c r="CD12" s="14"/>
      <c r="CE12" s="14"/>
      <c r="CF12" s="14"/>
      <c r="CG12" s="14"/>
      <c r="CH12" s="14"/>
      <c r="CI12" s="14"/>
      <c r="CJ12" s="14"/>
      <c r="CK12" s="14"/>
      <c r="CL12" s="14"/>
    </row>
    <row r="13" spans="1:90" ht="31.5" customHeight="1" x14ac:dyDescent="0.25">
      <c r="A13" s="12" t="s">
        <v>6</v>
      </c>
      <c r="B13" s="15" t="s">
        <v>278</v>
      </c>
      <c r="C13" s="15"/>
      <c r="D13" s="18" t="s">
        <v>394</v>
      </c>
      <c r="E13" s="11" t="s">
        <v>276</v>
      </c>
      <c r="F13" s="11" t="s">
        <v>277</v>
      </c>
      <c r="G13" s="9">
        <v>57656.07</v>
      </c>
      <c r="H13" s="9">
        <v>49960.11</v>
      </c>
      <c r="I13" s="17" t="s">
        <v>280</v>
      </c>
      <c r="J13" s="15">
        <v>22565.88</v>
      </c>
      <c r="K13" s="17" t="s">
        <v>281</v>
      </c>
      <c r="L13" s="15" t="s">
        <v>279</v>
      </c>
      <c r="M13" s="15" t="s">
        <v>205</v>
      </c>
      <c r="N13" s="15"/>
      <c r="O13" s="17">
        <v>42882</v>
      </c>
      <c r="P13" s="9">
        <f>Tableau_Lancer_la_requête_à_partir_de_Excel_Files[[#This Row],[Aide Massif Obtenue]]+Tableau_Lancer_la_requête_à_partir_de_Excel_Files[[#This Row],[Autre Public2]]</f>
        <v>49959.229999999996</v>
      </c>
      <c r="Q13" s="13">
        <f>(Tableau_Lancer_la_requête_à_partir_de_Excel_Files[[#This Row],[Autre Public2]]+Tableau_Lancer_la_requête_à_partir_de_Excel_Files[[#This Row],[Aide Massif Obtenue]])/Tableau_Lancer_la_requête_à_partir_de_Excel_Files[[#This Row],[Coût total déposé]]</f>
        <v>0.86650425531951791</v>
      </c>
      <c r="R13" s="9">
        <f>Tableau_Lancer_la_requête_à_partir_de_Excel_Files[[#This Row],[Total_Etat_FN2 ]]+Tableau_Lancer_la_requête_à_partir_de_Excel_Files[[#This Row],[Total_Regions_FN2 ]]+Tableau_Lancer_la_requête_à_partir_de_Excel_Files[[#This Row],[Total_Dpts_FN2 ]]+Tableau_Lancer_la_requête_à_partir_de_Excel_Files[[#This Row],[''Prévisionnel FEDER'']]</f>
        <v>34959.229999999996</v>
      </c>
      <c r="S13" s="16">
        <f>Tableau_Lancer_la_requête_à_partir_de_Excel_Files[[#This Row],[Aide Massif Obtenue]]/Tableau_Lancer_la_requête_à_partir_de_Excel_Files[[#This Row],[Coût total déposé]]</f>
        <v>0.60634084147601452</v>
      </c>
      <c r="T13" s="9">
        <f>Tableau_Lancer_la_requête_à_partir_de_Excel_Files[[#This Row],[Aide Publique Obtenue]]-Tableau_Lancer_la_requête_à_partir_de_Excel_Files[[#This Row],[Aide Publique demandée]]</f>
        <v>-0.88000000000465661</v>
      </c>
      <c r="U13" s="9">
        <f>Tableau_Lancer_la_requête_à_partir_de_Excel_Files[[#This Row],[FNADT_FN2]]+Tableau_Lancer_la_requête_à_partir_de_Excel_Files[[#This Row],[AgricultureFN2]]</f>
        <v>0</v>
      </c>
      <c r="V13" s="9"/>
      <c r="W13" s="9"/>
      <c r="X13" s="9">
        <f>Tableau_Lancer_la_requête_à_partir_de_Excel_Files[[#This Row],[ALPC_FN2]]+Tableau_Lancer_la_requête_à_partir_de_Excel_Files[[#This Row],[AURA_FN2]]+Tableau_Lancer_la_requête_à_partir_de_Excel_Files[[#This Row],[BFC_FN2]]+Tableau_Lancer_la_requête_à_partir_de_Excel_Files[[#This Row],[LRMP_FN2]]</f>
        <v>12394.23</v>
      </c>
      <c r="Y13" s="70"/>
      <c r="Z13" s="70">
        <v>12394.23</v>
      </c>
      <c r="AA13" s="70"/>
      <c r="AB13" s="70"/>
      <c r="AC13" s="9">
        <f>Tableau_Lancer_la_requête_à_partir_de_Excel_Files[[#This Row],[03_FN2]]+Tableau_Lancer_la_requête_à_partir_de_Excel_Files[[#This Row],[07_FN2]]+Tableau_Lancer_la_requête_à_partir_de_Excel_Files[[#This Row],[11_FN2]]+Tableau_Lancer_la_requête_à_partir_de_Excel_Files[[#This Row],[12_FN2]]+Tableau_Lancer_la_requête_à_partir_de_Excel_Files[[#This Row],[15_FN2]]+Tableau_Lancer_la_requête_à_partir_de_Excel_Files[[#This Row],[19_FN2]]+Tableau_Lancer_la_requête_à_partir_de_Excel_Files[[#This Row],[21_FN2]]+Tableau_Lancer_la_requête_à_partir_de_Excel_Files[[#This Row],[23_FN2]]+Tableau_Lancer_la_requête_à_partir_de_Excel_Files[[#This Row],[30_FN2]]+Tableau_Lancer_la_requête_à_partir_de_Excel_Files[[#This Row],[34_FN2]]+Tableau_Lancer_la_requête_à_partir_de_Excel_Files[[#This Row],[42_FN2]]+Tableau_Lancer_la_requête_à_partir_de_Excel_Files[[#This Row],[43_FN2]]+Tableau_Lancer_la_requête_à_partir_de_Excel_Files[[#This Row],[46_FN2]]+Tableau_Lancer_la_requête_à_partir_de_Excel_Files[[#This Row],[48_FN2]]+Tableau_Lancer_la_requête_à_partir_de_Excel_Files[[#This Row],[58_FN2]]+Tableau_Lancer_la_requête_à_partir_de_Excel_Files[[#This Row],[63_FN2]]+Tableau_Lancer_la_requête_à_partir_de_Excel_Files[[#This Row],[69_FN2]]+Tableau_Lancer_la_requête_à_partir_de_Excel_Files[[#This Row],[71_FN2]]+Tableau_Lancer_la_requête_à_partir_de_Excel_Files[[#This Row],[81_FN2]]+Tableau_Lancer_la_requête_à_partir_de_Excel_Files[[#This Row],[82_FN2]]+Tableau_Lancer_la_requête_à_partir_de_Excel_Files[[#This Row],[87_FN2]]+Tableau_Lancer_la_requête_à_partir_de_Excel_Files[[#This Row],[89_FN2]]</f>
        <v>0</v>
      </c>
      <c r="AD13" s="21"/>
      <c r="AE13" s="21"/>
      <c r="AF13" s="21"/>
      <c r="AG13" s="21"/>
      <c r="AH13" s="21"/>
      <c r="AI13" s="21"/>
      <c r="AJ13" s="21"/>
      <c r="AK13" s="21"/>
      <c r="AL13" s="21"/>
      <c r="AM13" s="21"/>
      <c r="AN13" s="21"/>
      <c r="AO13" s="21"/>
      <c r="AP13" s="21"/>
      <c r="AQ13" s="21"/>
      <c r="AR13" s="21"/>
      <c r="AS13" s="21"/>
      <c r="AT13" s="21"/>
      <c r="AU13" s="21"/>
      <c r="AV13" s="21"/>
      <c r="AW13" s="21"/>
      <c r="AX13" s="21"/>
      <c r="AY13" s="21"/>
      <c r="AZ13" s="9">
        <v>15000</v>
      </c>
      <c r="BA13" s="9">
        <v>22565</v>
      </c>
      <c r="BB13" s="18">
        <v>42917</v>
      </c>
      <c r="BC13" s="18"/>
      <c r="BD13" s="70"/>
      <c r="BE13" s="70"/>
      <c r="BQ13" s="14"/>
      <c r="BR13" s="14"/>
      <c r="BS13" s="14"/>
      <c r="BT13" s="14"/>
      <c r="BU13" s="14"/>
      <c r="BV13" s="14"/>
      <c r="BW13" s="14"/>
      <c r="BX13" s="14"/>
      <c r="BY13" s="14"/>
      <c r="BZ13" s="14"/>
      <c r="CA13" s="14"/>
      <c r="CB13" s="14"/>
      <c r="CC13" s="14"/>
      <c r="CD13" s="14"/>
      <c r="CE13" s="14"/>
      <c r="CF13" s="14"/>
      <c r="CG13" s="14"/>
      <c r="CH13" s="14"/>
      <c r="CI13" s="14"/>
      <c r="CJ13" s="14"/>
      <c r="CK13" s="14"/>
      <c r="CL13" s="14"/>
    </row>
    <row r="14" spans="1:90" ht="45" x14ac:dyDescent="0.25">
      <c r="A14" s="74" t="s">
        <v>6</v>
      </c>
      <c r="B14" s="47" t="s">
        <v>375</v>
      </c>
      <c r="C14" s="47" t="s">
        <v>373</v>
      </c>
      <c r="D14" s="48" t="s">
        <v>391</v>
      </c>
      <c r="E14" s="49" t="s">
        <v>351</v>
      </c>
      <c r="F14" s="49" t="s">
        <v>374</v>
      </c>
      <c r="G14" s="50">
        <v>265000</v>
      </c>
      <c r="H14" s="50">
        <v>185500</v>
      </c>
      <c r="I14" s="51" t="s">
        <v>209</v>
      </c>
      <c r="J14" s="47">
        <v>79500</v>
      </c>
      <c r="K14" s="51" t="s">
        <v>230</v>
      </c>
      <c r="L14" s="47"/>
      <c r="M14" s="47" t="s">
        <v>219</v>
      </c>
      <c r="N14" s="47" t="s">
        <v>354</v>
      </c>
      <c r="O14" s="51">
        <v>42760</v>
      </c>
      <c r="P14" s="50">
        <f>Tableau_Lancer_la_requête_à_partir_de_Excel_Files[[#This Row],[Aide Massif Obtenue]]+Tableau_Lancer_la_requête_à_partir_de_Excel_Files[[#This Row],[Autre Public2]]</f>
        <v>185500</v>
      </c>
      <c r="Q14" s="52">
        <f>(Tableau_Lancer_la_requête_à_partir_de_Excel_Files[[#This Row],[Autre Public2]]+Tableau_Lancer_la_requête_à_partir_de_Excel_Files[[#This Row],[Aide Massif Obtenue]])/Tableau_Lancer_la_requête_à_partir_de_Excel_Files[[#This Row],[Coût total déposé]]</f>
        <v>0.7</v>
      </c>
      <c r="R14" s="50">
        <f>Tableau_Lancer_la_requête_à_partir_de_Excel_Files[[#This Row],[Total_Etat_FN2 ]]+Tableau_Lancer_la_requête_à_partir_de_Excel_Files[[#This Row],[Total_Regions_FN2 ]]+Tableau_Lancer_la_requête_à_partir_de_Excel_Files[[#This Row],[Total_Dpts_FN2 ]]+Tableau_Lancer_la_requête_à_partir_de_Excel_Files[[#This Row],[''Prévisionnel FEDER'']]</f>
        <v>185500</v>
      </c>
      <c r="S14" s="53">
        <f>Tableau_Lancer_la_requête_à_partir_de_Excel_Files[[#This Row],[Aide Massif Obtenue]]/Tableau_Lancer_la_requête_à_partir_de_Excel_Files[[#This Row],[Coût total déposé]]</f>
        <v>0.7</v>
      </c>
      <c r="T14" s="50">
        <f>Tableau_Lancer_la_requête_à_partir_de_Excel_Files[[#This Row],[Aide Publique Obtenue]]-Tableau_Lancer_la_requête_à_partir_de_Excel_Files[[#This Row],[Aide Publique demandée]]</f>
        <v>0</v>
      </c>
      <c r="U14" s="50">
        <f>Tableau_Lancer_la_requête_à_partir_de_Excel_Files[[#This Row],[FNADT_FN2]]+Tableau_Lancer_la_requête_à_partir_de_Excel_Files[[#This Row],[AgricultureFN2]]</f>
        <v>0</v>
      </c>
      <c r="V14" s="50"/>
      <c r="W14" s="50"/>
      <c r="X14" s="50">
        <f>Tableau_Lancer_la_requête_à_partir_de_Excel_Files[[#This Row],[ALPC_FN2]]+Tableau_Lancer_la_requête_à_partir_de_Excel_Files[[#This Row],[AURA_FN2]]+Tableau_Lancer_la_requête_à_partir_de_Excel_Files[[#This Row],[BFC_FN2]]+Tableau_Lancer_la_requête_à_partir_de_Excel_Files[[#This Row],[LRMP_FN2]]</f>
        <v>50880</v>
      </c>
      <c r="Y14" s="50"/>
      <c r="Z14" s="50"/>
      <c r="AA14" s="50"/>
      <c r="AB14" s="50">
        <v>50880</v>
      </c>
      <c r="AC14" s="50">
        <f>Tableau_Lancer_la_requête_à_partir_de_Excel_Files[[#This Row],[03_FN2]]+Tableau_Lancer_la_requête_à_partir_de_Excel_Files[[#This Row],[07_FN2]]+Tableau_Lancer_la_requête_à_partir_de_Excel_Files[[#This Row],[11_FN2]]+Tableau_Lancer_la_requête_à_partir_de_Excel_Files[[#This Row],[12_FN2]]+Tableau_Lancer_la_requête_à_partir_de_Excel_Files[[#This Row],[15_FN2]]+Tableau_Lancer_la_requête_à_partir_de_Excel_Files[[#This Row],[19_FN2]]+Tableau_Lancer_la_requête_à_partir_de_Excel_Files[[#This Row],[21_FN2]]+Tableau_Lancer_la_requête_à_partir_de_Excel_Files[[#This Row],[23_FN2]]+Tableau_Lancer_la_requête_à_partir_de_Excel_Files[[#This Row],[30_FN2]]+Tableau_Lancer_la_requête_à_partir_de_Excel_Files[[#This Row],[34_FN2]]+Tableau_Lancer_la_requête_à_partir_de_Excel_Files[[#This Row],[42_FN2]]+Tableau_Lancer_la_requête_à_partir_de_Excel_Files[[#This Row],[43_FN2]]+Tableau_Lancer_la_requête_à_partir_de_Excel_Files[[#This Row],[46_FN2]]+Tableau_Lancer_la_requête_à_partir_de_Excel_Files[[#This Row],[48_FN2]]+Tableau_Lancer_la_requête_à_partir_de_Excel_Files[[#This Row],[58_FN2]]+Tableau_Lancer_la_requête_à_partir_de_Excel_Files[[#This Row],[63_FN2]]+Tableau_Lancer_la_requête_à_partir_de_Excel_Files[[#This Row],[69_FN2]]+Tableau_Lancer_la_requête_à_partir_de_Excel_Files[[#This Row],[71_FN2]]+Tableau_Lancer_la_requête_à_partir_de_Excel_Files[[#This Row],[81_FN2]]+Tableau_Lancer_la_requête_à_partir_de_Excel_Files[[#This Row],[82_FN2]]+Tableau_Lancer_la_requête_à_partir_de_Excel_Files[[#This Row],[87_FN2]]+Tableau_Lancer_la_requête_à_partir_de_Excel_Files[[#This Row],[89_FN2]]</f>
        <v>55120</v>
      </c>
      <c r="AD14" s="50"/>
      <c r="AE14" s="50"/>
      <c r="AF14" s="50"/>
      <c r="AG14" s="50"/>
      <c r="AH14" s="50"/>
      <c r="AI14" s="50"/>
      <c r="AJ14" s="50"/>
      <c r="AK14" s="50"/>
      <c r="AL14" s="50">
        <v>55120</v>
      </c>
      <c r="AM14" s="50"/>
      <c r="AN14" s="50"/>
      <c r="AO14" s="50"/>
      <c r="AP14" s="50"/>
      <c r="AQ14" s="50"/>
      <c r="AR14" s="50"/>
      <c r="AS14" s="50"/>
      <c r="AT14" s="50"/>
      <c r="AU14" s="50"/>
      <c r="AV14" s="50"/>
      <c r="AW14" s="50"/>
      <c r="AX14" s="50"/>
      <c r="AY14" s="50"/>
      <c r="AZ14" s="50">
        <v>0</v>
      </c>
      <c r="BA14" s="50">
        <v>79500</v>
      </c>
      <c r="BB14" s="48">
        <v>42767</v>
      </c>
      <c r="BC14" s="48"/>
      <c r="BD14" s="50"/>
      <c r="BE14" s="70"/>
      <c r="BQ14" s="14"/>
      <c r="BR14" s="14"/>
      <c r="BS14" s="14"/>
      <c r="BT14" s="14"/>
      <c r="BU14" s="14"/>
      <c r="BV14" s="14"/>
      <c r="BW14" s="14"/>
      <c r="BX14" s="14"/>
      <c r="BY14" s="14"/>
      <c r="BZ14" s="14"/>
      <c r="CA14" s="14"/>
      <c r="CB14" s="14"/>
      <c r="CC14" s="14"/>
      <c r="CD14" s="14"/>
      <c r="CE14" s="14"/>
      <c r="CF14" s="14"/>
      <c r="CG14" s="14"/>
      <c r="CH14" s="14"/>
      <c r="CI14" s="14"/>
      <c r="CJ14" s="14"/>
      <c r="CK14" s="14"/>
      <c r="CL14" s="14"/>
    </row>
    <row r="15" spans="1:90" ht="60" x14ac:dyDescent="0.25">
      <c r="A15" s="12" t="s">
        <v>6</v>
      </c>
      <c r="B15" s="15" t="s">
        <v>231</v>
      </c>
      <c r="C15" s="15" t="s">
        <v>234</v>
      </c>
      <c r="D15" s="18" t="s">
        <v>391</v>
      </c>
      <c r="E15" s="11" t="s">
        <v>232</v>
      </c>
      <c r="F15" s="11" t="s">
        <v>233</v>
      </c>
      <c r="G15" s="9">
        <v>130650</v>
      </c>
      <c r="H15" s="9">
        <v>70000</v>
      </c>
      <c r="I15" s="17" t="s">
        <v>238</v>
      </c>
      <c r="J15" s="15">
        <v>45000</v>
      </c>
      <c r="K15" s="17" t="s">
        <v>239</v>
      </c>
      <c r="L15" s="15"/>
      <c r="M15" s="15" t="s">
        <v>219</v>
      </c>
      <c r="N15" s="15"/>
      <c r="O15" s="17">
        <v>42779</v>
      </c>
      <c r="P15" s="9">
        <f>Tableau_Lancer_la_requête_à_partir_de_Excel_Files[[#This Row],[Aide Massif Obtenue]]+Tableau_Lancer_la_requête_à_partir_de_Excel_Files[[#This Row],[Autre Public2]]</f>
        <v>70000</v>
      </c>
      <c r="Q15" s="13">
        <f>(Tableau_Lancer_la_requête_à_partir_de_Excel_Files[[#This Row],[Autre Public2]]+Tableau_Lancer_la_requête_à_partir_de_Excel_Files[[#This Row],[Aide Massif Obtenue]])/Tableau_Lancer_la_requête_à_partir_de_Excel_Files[[#This Row],[Coût total déposé]]</f>
        <v>0.53578262533486409</v>
      </c>
      <c r="R15" s="9">
        <f>Tableau_Lancer_la_requête_à_partir_de_Excel_Files[[#This Row],[Total_Etat_FN2 ]]+Tableau_Lancer_la_requête_à_partir_de_Excel_Files[[#This Row],[Total_Regions_FN2 ]]+Tableau_Lancer_la_requête_à_partir_de_Excel_Files[[#This Row],[Total_Dpts_FN2 ]]+Tableau_Lancer_la_requête_à_partir_de_Excel_Files[[#This Row],[''Prévisionnel FEDER'']]</f>
        <v>70000</v>
      </c>
      <c r="S15" s="16">
        <f>Tableau_Lancer_la_requête_à_partir_de_Excel_Files[[#This Row],[Aide Massif Obtenue]]/Tableau_Lancer_la_requête_à_partir_de_Excel_Files[[#This Row],[Coût total déposé]]</f>
        <v>0.53578262533486409</v>
      </c>
      <c r="T15" s="9">
        <f>Tableau_Lancer_la_requête_à_partir_de_Excel_Files[[#This Row],[Aide Publique Obtenue]]-Tableau_Lancer_la_requête_à_partir_de_Excel_Files[[#This Row],[Aide Publique demandée]]</f>
        <v>0</v>
      </c>
      <c r="U15" s="9">
        <f>Tableau_Lancer_la_requête_à_partir_de_Excel_Files[[#This Row],[FNADT_FN2]]+Tableau_Lancer_la_requête_à_partir_de_Excel_Files[[#This Row],[AgricultureFN2]]</f>
        <v>0</v>
      </c>
      <c r="V15" s="9"/>
      <c r="W15" s="9"/>
      <c r="X15" s="9">
        <f>Tableau_Lancer_la_requête_à_partir_de_Excel_Files[[#This Row],[ALPC_FN2]]+Tableau_Lancer_la_requête_à_partir_de_Excel_Files[[#This Row],[AURA_FN2]]+Tableau_Lancer_la_requête_à_partir_de_Excel_Files[[#This Row],[BFC_FN2]]+Tableau_Lancer_la_requête_à_partir_de_Excel_Files[[#This Row],[LRMP_FN2]]</f>
        <v>25000</v>
      </c>
      <c r="Y15" s="70"/>
      <c r="Z15" s="70"/>
      <c r="AA15" s="70"/>
      <c r="AB15" s="70">
        <v>25000</v>
      </c>
      <c r="AC15" s="9">
        <f>Tableau_Lancer_la_requête_à_partir_de_Excel_Files[[#This Row],[03_FN2]]+Tableau_Lancer_la_requête_à_partir_de_Excel_Files[[#This Row],[07_FN2]]+Tableau_Lancer_la_requête_à_partir_de_Excel_Files[[#This Row],[11_FN2]]+Tableau_Lancer_la_requête_à_partir_de_Excel_Files[[#This Row],[12_FN2]]+Tableau_Lancer_la_requête_à_partir_de_Excel_Files[[#This Row],[15_FN2]]+Tableau_Lancer_la_requête_à_partir_de_Excel_Files[[#This Row],[19_FN2]]+Tableau_Lancer_la_requête_à_partir_de_Excel_Files[[#This Row],[21_FN2]]+Tableau_Lancer_la_requête_à_partir_de_Excel_Files[[#This Row],[23_FN2]]+Tableau_Lancer_la_requête_à_partir_de_Excel_Files[[#This Row],[30_FN2]]+Tableau_Lancer_la_requête_à_partir_de_Excel_Files[[#This Row],[34_FN2]]+Tableau_Lancer_la_requête_à_partir_de_Excel_Files[[#This Row],[42_FN2]]+Tableau_Lancer_la_requête_à_partir_de_Excel_Files[[#This Row],[43_FN2]]+Tableau_Lancer_la_requête_à_partir_de_Excel_Files[[#This Row],[46_FN2]]+Tableau_Lancer_la_requête_à_partir_de_Excel_Files[[#This Row],[48_FN2]]+Tableau_Lancer_la_requête_à_partir_de_Excel_Files[[#This Row],[58_FN2]]+Tableau_Lancer_la_requête_à_partir_de_Excel_Files[[#This Row],[63_FN2]]+Tableau_Lancer_la_requête_à_partir_de_Excel_Files[[#This Row],[69_FN2]]+Tableau_Lancer_la_requête_à_partir_de_Excel_Files[[#This Row],[71_FN2]]+Tableau_Lancer_la_requête_à_partir_de_Excel_Files[[#This Row],[81_FN2]]+Tableau_Lancer_la_requête_à_partir_de_Excel_Files[[#This Row],[82_FN2]]+Tableau_Lancer_la_requête_à_partir_de_Excel_Files[[#This Row],[87_FN2]]+Tableau_Lancer_la_requête_à_partir_de_Excel_Files[[#This Row],[89_FN2]]</f>
        <v>0</v>
      </c>
      <c r="AD15" s="9"/>
      <c r="AE15" s="9"/>
      <c r="AF15" s="9"/>
      <c r="AG15" s="9"/>
      <c r="AH15" s="9"/>
      <c r="AI15" s="9"/>
      <c r="AJ15" s="9"/>
      <c r="AK15" s="9"/>
      <c r="AL15" s="9"/>
      <c r="AM15" s="9"/>
      <c r="AN15" s="9"/>
      <c r="AO15" s="9"/>
      <c r="AP15" s="9"/>
      <c r="AQ15" s="9"/>
      <c r="AR15" s="9"/>
      <c r="AS15" s="9"/>
      <c r="AT15" s="9"/>
      <c r="AU15" s="9"/>
      <c r="AV15" s="9"/>
      <c r="AW15" s="9"/>
      <c r="AX15" s="9"/>
      <c r="AY15" s="9"/>
      <c r="AZ15" s="9">
        <v>0</v>
      </c>
      <c r="BA15" s="9">
        <v>45000</v>
      </c>
      <c r="BB15" s="18">
        <v>42856</v>
      </c>
      <c r="BC15" s="18"/>
      <c r="BD15" s="9"/>
      <c r="BE15" s="70"/>
      <c r="BQ15" s="14"/>
      <c r="BR15" s="14"/>
      <c r="BS15" s="14"/>
      <c r="BT15" s="14"/>
      <c r="BU15" s="14"/>
      <c r="BV15" s="14"/>
      <c r="BW15" s="14"/>
      <c r="BX15" s="14"/>
      <c r="BY15" s="14"/>
      <c r="BZ15" s="14"/>
      <c r="CA15" s="14"/>
      <c r="CB15" s="14"/>
      <c r="CC15" s="14"/>
      <c r="CD15" s="14"/>
      <c r="CE15" s="14"/>
      <c r="CF15" s="14"/>
      <c r="CG15" s="14"/>
      <c r="CH15" s="14"/>
      <c r="CI15" s="14"/>
      <c r="CJ15" s="14"/>
      <c r="CK15" s="14"/>
      <c r="CL15" s="14"/>
    </row>
    <row r="16" spans="1:90" ht="60" x14ac:dyDescent="0.25">
      <c r="A16" s="12" t="s">
        <v>6</v>
      </c>
      <c r="B16" s="15" t="s">
        <v>235</v>
      </c>
      <c r="C16" s="15"/>
      <c r="D16" s="18" t="s">
        <v>391</v>
      </c>
      <c r="E16" s="71" t="s">
        <v>236</v>
      </c>
      <c r="F16" s="71" t="s">
        <v>237</v>
      </c>
      <c r="G16" s="70">
        <v>163050</v>
      </c>
      <c r="H16" s="70">
        <v>114135</v>
      </c>
      <c r="I16" s="17" t="s">
        <v>209</v>
      </c>
      <c r="J16" s="15">
        <v>65220</v>
      </c>
      <c r="K16" s="17" t="s">
        <v>210</v>
      </c>
      <c r="L16" s="15"/>
      <c r="M16" s="15" t="s">
        <v>219</v>
      </c>
      <c r="N16" s="15" t="s">
        <v>240</v>
      </c>
      <c r="O16" s="17">
        <v>42807</v>
      </c>
      <c r="P16" s="70">
        <f>Tableau_Lancer_la_requête_à_partir_de_Excel_Files[[#This Row],[Aide Massif Obtenue]]+Tableau_Lancer_la_requête_à_partir_de_Excel_Files[[#This Row],[Autre Public2]]</f>
        <v>107695</v>
      </c>
      <c r="Q16" s="13">
        <f>(Tableau_Lancer_la_requête_à_partir_de_Excel_Files[[#This Row],[Autre Public2]]+Tableau_Lancer_la_requête_à_partir_de_Excel_Files[[#This Row],[Aide Massif Obtenue]])/Tableau_Lancer_la_requête_à_partir_de_Excel_Files[[#This Row],[Coût total déposé]]</f>
        <v>0.66050291321680465</v>
      </c>
      <c r="R16" s="70">
        <f>Tableau_Lancer_la_requête_à_partir_de_Excel_Files[[#This Row],[Total_Etat_FN2 ]]+Tableau_Lancer_la_requête_à_partir_de_Excel_Files[[#This Row],[Total_Regions_FN2 ]]+Tableau_Lancer_la_requête_à_partir_de_Excel_Files[[#This Row],[Total_Dpts_FN2 ]]+Tableau_Lancer_la_requête_à_partir_de_Excel_Files[[#This Row],[''Prévisionnel FEDER'']]</f>
        <v>107695</v>
      </c>
      <c r="S16" s="16">
        <f>Tableau_Lancer_la_requête_à_partir_de_Excel_Files[[#This Row],[Aide Massif Obtenue]]/Tableau_Lancer_la_requête_à_partir_de_Excel_Files[[#This Row],[Coût total déposé]]</f>
        <v>0.66050291321680465</v>
      </c>
      <c r="T16" s="70">
        <f>Tableau_Lancer_la_requête_à_partir_de_Excel_Files[[#This Row],[Aide Publique Obtenue]]-Tableau_Lancer_la_requête_à_partir_de_Excel_Files[[#This Row],[Aide Publique demandée]]</f>
        <v>-6440</v>
      </c>
      <c r="U16" s="70">
        <f>Tableau_Lancer_la_requête_à_partir_de_Excel_Files[[#This Row],[FNADT_FN2]]+Tableau_Lancer_la_requête_à_partir_de_Excel_Files[[#This Row],[AgricultureFN2]]</f>
        <v>0</v>
      </c>
      <c r="V16" s="70"/>
      <c r="W16" s="70"/>
      <c r="X16" s="70">
        <f>Tableau_Lancer_la_requête_à_partir_de_Excel_Files[[#This Row],[ALPC_FN2]]+Tableau_Lancer_la_requête_à_partir_de_Excel_Files[[#This Row],[AURA_FN2]]+Tableau_Lancer_la_requête_à_partir_de_Excel_Files[[#This Row],[BFC_FN2]]+Tableau_Lancer_la_requête_à_partir_de_Excel_Files[[#This Row],[LRMP_FN2]]</f>
        <v>24457</v>
      </c>
      <c r="Y16" s="70"/>
      <c r="Z16" s="70"/>
      <c r="AA16" s="70"/>
      <c r="AB16" s="70">
        <v>24457</v>
      </c>
      <c r="AC16" s="70">
        <f>Tableau_Lancer_la_requête_à_partir_de_Excel_Files[[#This Row],[03_FN2]]+Tableau_Lancer_la_requête_à_partir_de_Excel_Files[[#This Row],[07_FN2]]+Tableau_Lancer_la_requête_à_partir_de_Excel_Files[[#This Row],[11_FN2]]+Tableau_Lancer_la_requête_à_partir_de_Excel_Files[[#This Row],[12_FN2]]+Tableau_Lancer_la_requête_à_partir_de_Excel_Files[[#This Row],[15_FN2]]+Tableau_Lancer_la_requête_à_partir_de_Excel_Files[[#This Row],[19_FN2]]+Tableau_Lancer_la_requête_à_partir_de_Excel_Files[[#This Row],[21_FN2]]+Tableau_Lancer_la_requête_à_partir_de_Excel_Files[[#This Row],[23_FN2]]+Tableau_Lancer_la_requête_à_partir_de_Excel_Files[[#This Row],[30_FN2]]+Tableau_Lancer_la_requête_à_partir_de_Excel_Files[[#This Row],[34_FN2]]+Tableau_Lancer_la_requête_à_partir_de_Excel_Files[[#This Row],[42_FN2]]+Tableau_Lancer_la_requête_à_partir_de_Excel_Files[[#This Row],[43_FN2]]+Tableau_Lancer_la_requête_à_partir_de_Excel_Files[[#This Row],[46_FN2]]+Tableau_Lancer_la_requête_à_partir_de_Excel_Files[[#This Row],[48_FN2]]+Tableau_Lancer_la_requête_à_partir_de_Excel_Files[[#This Row],[58_FN2]]+Tableau_Lancer_la_requête_à_partir_de_Excel_Files[[#This Row],[63_FN2]]+Tableau_Lancer_la_requête_à_partir_de_Excel_Files[[#This Row],[69_FN2]]+Tableau_Lancer_la_requête_à_partir_de_Excel_Files[[#This Row],[71_FN2]]+Tableau_Lancer_la_requête_à_partir_de_Excel_Files[[#This Row],[81_FN2]]+Tableau_Lancer_la_requête_à_partir_de_Excel_Files[[#This Row],[82_FN2]]+Tableau_Lancer_la_requête_à_partir_de_Excel_Files[[#This Row],[87_FN2]]+Tableau_Lancer_la_requête_à_partir_de_Excel_Files[[#This Row],[89_FN2]]</f>
        <v>23078</v>
      </c>
      <c r="AD16" s="21"/>
      <c r="AE16" s="21"/>
      <c r="AF16" s="21"/>
      <c r="AG16" s="21"/>
      <c r="AH16" s="21"/>
      <c r="AI16" s="21"/>
      <c r="AJ16" s="21"/>
      <c r="AK16" s="21"/>
      <c r="AL16" s="21"/>
      <c r="AM16" s="21"/>
      <c r="AN16" s="21"/>
      <c r="AO16" s="21"/>
      <c r="AP16" s="21"/>
      <c r="AQ16" s="21"/>
      <c r="AR16" s="21"/>
      <c r="AS16" s="21"/>
      <c r="AT16" s="21"/>
      <c r="AU16" s="21"/>
      <c r="AV16" s="21"/>
      <c r="AW16" s="21">
        <v>23078</v>
      </c>
      <c r="AX16" s="21"/>
      <c r="AY16" s="21"/>
      <c r="AZ16" s="70">
        <v>0</v>
      </c>
      <c r="BA16" s="70">
        <v>60160</v>
      </c>
      <c r="BB16" s="18">
        <v>42736</v>
      </c>
      <c r="BC16" s="18"/>
      <c r="BD16" s="70"/>
      <c r="BE16" s="70"/>
      <c r="BQ16" s="14"/>
      <c r="BR16" s="14"/>
      <c r="BS16" s="14"/>
      <c r="BT16" s="14"/>
      <c r="BU16" s="14"/>
      <c r="BV16" s="14"/>
      <c r="BW16" s="14"/>
      <c r="BX16" s="14"/>
      <c r="BY16" s="14"/>
      <c r="BZ16" s="14"/>
      <c r="CA16" s="14"/>
      <c r="CB16" s="14"/>
      <c r="CC16" s="14"/>
      <c r="CD16" s="14"/>
      <c r="CE16" s="14"/>
      <c r="CF16" s="14"/>
      <c r="CG16" s="14"/>
      <c r="CH16" s="14"/>
      <c r="CI16" s="14"/>
      <c r="CJ16" s="14"/>
      <c r="CK16" s="14"/>
      <c r="CL16" s="14"/>
    </row>
    <row r="17" spans="1:90" ht="30" x14ac:dyDescent="0.25">
      <c r="A17" s="38" t="s">
        <v>5</v>
      </c>
      <c r="B17" s="39" t="s">
        <v>251</v>
      </c>
      <c r="C17" s="39" t="s">
        <v>251</v>
      </c>
      <c r="D17" s="40" t="s">
        <v>389</v>
      </c>
      <c r="E17" s="41" t="s">
        <v>252</v>
      </c>
      <c r="F17" s="41" t="s">
        <v>253</v>
      </c>
      <c r="G17" s="42">
        <v>132915.35</v>
      </c>
      <c r="H17" s="42">
        <v>93040.74</v>
      </c>
      <c r="I17" s="43" t="s">
        <v>209</v>
      </c>
      <c r="J17" s="39"/>
      <c r="K17" s="43" t="s">
        <v>211</v>
      </c>
      <c r="L17" s="39" t="s">
        <v>204</v>
      </c>
      <c r="M17" s="39" t="s">
        <v>254</v>
      </c>
      <c r="N17" s="39"/>
      <c r="O17" s="43">
        <v>42793</v>
      </c>
      <c r="P17" s="42">
        <f>Tableau_Lancer_la_requête_à_partir_de_Excel_Files[[#This Row],[Aide Massif Obtenue]]+Tableau_Lancer_la_requête_à_partir_de_Excel_Files[[#This Row],[Autre Public2]]</f>
        <v>46520.37</v>
      </c>
      <c r="Q17" s="44">
        <f>(Tableau_Lancer_la_requête_à_partir_de_Excel_Files[[#This Row],[Autre Public2]]+Tableau_Lancer_la_requête_à_partir_de_Excel_Files[[#This Row],[Aide Massif Obtenue]])/Tableau_Lancer_la_requête_à_partir_de_Excel_Files[[#This Row],[Coût total déposé]]</f>
        <v>0.34999998119103626</v>
      </c>
      <c r="R17" s="42">
        <f>Tableau_Lancer_la_requête_à_partir_de_Excel_Files[[#This Row],[Total_Etat_FN2 ]]+Tableau_Lancer_la_requête_à_partir_de_Excel_Files[[#This Row],[Total_Regions_FN2 ]]+Tableau_Lancer_la_requête_à_partir_de_Excel_Files[[#This Row],[Total_Dpts_FN2 ]]+Tableau_Lancer_la_requête_à_partir_de_Excel_Files[[#This Row],[''Prévisionnel FEDER'']]</f>
        <v>46520.37</v>
      </c>
      <c r="S17" s="45">
        <f>Tableau_Lancer_la_requête_à_partir_de_Excel_Files[[#This Row],[Aide Massif Obtenue]]/Tableau_Lancer_la_requête_à_partir_de_Excel_Files[[#This Row],[Coût total déposé]]</f>
        <v>0.34999998119103626</v>
      </c>
      <c r="T17" s="42">
        <f>Tableau_Lancer_la_requête_à_partir_de_Excel_Files[[#This Row],[Aide Publique Obtenue]]-Tableau_Lancer_la_requête_à_partir_de_Excel_Files[[#This Row],[Aide Publique demandée]]</f>
        <v>-46520.37</v>
      </c>
      <c r="U17" s="42">
        <f>Tableau_Lancer_la_requête_à_partir_de_Excel_Files[[#This Row],[FNADT_FN2]]+Tableau_Lancer_la_requête_à_partir_de_Excel_Files[[#This Row],[AgricultureFN2]]</f>
        <v>46520.37</v>
      </c>
      <c r="V17" s="42">
        <v>46520.37</v>
      </c>
      <c r="X17" s="42">
        <f>Tableau_Lancer_la_requête_à_partir_de_Excel_Files[[#This Row],[ALPC_FN2]]+Tableau_Lancer_la_requête_à_partir_de_Excel_Files[[#This Row],[AURA_FN2]]+Tableau_Lancer_la_requête_à_partir_de_Excel_Files[[#This Row],[BFC_FN2]]+Tableau_Lancer_la_requête_à_partir_de_Excel_Files[[#This Row],[LRMP_FN2]]</f>
        <v>0</v>
      </c>
      <c r="Y17" s="42"/>
      <c r="Z17" s="42"/>
      <c r="AA17" s="42"/>
      <c r="AB17" s="42"/>
      <c r="AC17" s="42">
        <f>Tableau_Lancer_la_requête_à_partir_de_Excel_Files[[#This Row],[03_FN2]]+Tableau_Lancer_la_requête_à_partir_de_Excel_Files[[#This Row],[07_FN2]]+Tableau_Lancer_la_requête_à_partir_de_Excel_Files[[#This Row],[11_FN2]]+Tableau_Lancer_la_requête_à_partir_de_Excel_Files[[#This Row],[12_FN2]]+Tableau_Lancer_la_requête_à_partir_de_Excel_Files[[#This Row],[15_FN2]]+Tableau_Lancer_la_requête_à_partir_de_Excel_Files[[#This Row],[19_FN2]]+Tableau_Lancer_la_requête_à_partir_de_Excel_Files[[#This Row],[21_FN2]]+Tableau_Lancer_la_requête_à_partir_de_Excel_Files[[#This Row],[23_FN2]]+Tableau_Lancer_la_requête_à_partir_de_Excel_Files[[#This Row],[30_FN2]]+Tableau_Lancer_la_requête_à_partir_de_Excel_Files[[#This Row],[34_FN2]]+Tableau_Lancer_la_requête_à_partir_de_Excel_Files[[#This Row],[42_FN2]]+Tableau_Lancer_la_requête_à_partir_de_Excel_Files[[#This Row],[43_FN2]]+Tableau_Lancer_la_requête_à_partir_de_Excel_Files[[#This Row],[46_FN2]]+Tableau_Lancer_la_requête_à_partir_de_Excel_Files[[#This Row],[48_FN2]]+Tableau_Lancer_la_requête_à_partir_de_Excel_Files[[#This Row],[58_FN2]]+Tableau_Lancer_la_requête_à_partir_de_Excel_Files[[#This Row],[63_FN2]]+Tableau_Lancer_la_requête_à_partir_de_Excel_Files[[#This Row],[69_FN2]]+Tableau_Lancer_la_requête_à_partir_de_Excel_Files[[#This Row],[71_FN2]]+Tableau_Lancer_la_requête_à_partir_de_Excel_Files[[#This Row],[81_FN2]]+Tableau_Lancer_la_requête_à_partir_de_Excel_Files[[#This Row],[82_FN2]]+Tableau_Lancer_la_requête_à_partir_de_Excel_Files[[#This Row],[87_FN2]]+Tableau_Lancer_la_requête_à_partir_de_Excel_Files[[#This Row],[89_FN2]]</f>
        <v>0</v>
      </c>
      <c r="AD17" s="24"/>
      <c r="AE17" s="24"/>
      <c r="AF17" s="24"/>
      <c r="AG17" s="24"/>
      <c r="AH17" s="24"/>
      <c r="AI17" s="24"/>
      <c r="AJ17" s="24"/>
      <c r="AK17" s="24"/>
      <c r="AL17" s="24"/>
      <c r="AM17" s="24"/>
      <c r="AN17" s="24"/>
      <c r="AO17" s="24"/>
      <c r="AP17" s="24"/>
      <c r="AQ17" s="24"/>
      <c r="AR17" s="24"/>
      <c r="AS17" s="24"/>
      <c r="AT17" s="24"/>
      <c r="AU17" s="24"/>
      <c r="AV17" s="24"/>
      <c r="AW17" s="24"/>
      <c r="AX17" s="24"/>
      <c r="AY17" s="24"/>
      <c r="AZ17" s="42">
        <v>0</v>
      </c>
      <c r="BA17" s="42">
        <v>0</v>
      </c>
      <c r="BB17" s="40"/>
      <c r="BC17" s="40"/>
      <c r="BD17" s="62"/>
      <c r="BE17" s="70"/>
      <c r="BQ17" s="14"/>
      <c r="BR17" s="14"/>
      <c r="BS17" s="14"/>
      <c r="BT17" s="14"/>
      <c r="BU17" s="14"/>
      <c r="BV17" s="14"/>
      <c r="BW17" s="14"/>
      <c r="BX17" s="14"/>
      <c r="BY17" s="14"/>
      <c r="BZ17" s="14"/>
      <c r="CA17" s="14"/>
      <c r="CB17" s="14"/>
      <c r="CC17" s="14"/>
      <c r="CD17" s="14"/>
      <c r="CE17" s="14"/>
      <c r="CF17" s="14"/>
      <c r="CG17" s="14"/>
      <c r="CH17" s="14"/>
      <c r="CI17" s="14"/>
      <c r="CJ17" s="14"/>
      <c r="CK17" s="14"/>
      <c r="CL17" s="14"/>
    </row>
    <row r="18" spans="1:90" ht="30" x14ac:dyDescent="0.25">
      <c r="A18" s="46" t="s">
        <v>5</v>
      </c>
      <c r="B18" s="47" t="s">
        <v>255</v>
      </c>
      <c r="C18" s="47" t="s">
        <v>255</v>
      </c>
      <c r="D18" s="48" t="s">
        <v>389</v>
      </c>
      <c r="E18" s="49" t="s">
        <v>256</v>
      </c>
      <c r="F18" s="49" t="s">
        <v>253</v>
      </c>
      <c r="G18" s="50">
        <v>130927.72</v>
      </c>
      <c r="H18" s="50">
        <v>98195.79</v>
      </c>
      <c r="I18" s="51" t="s">
        <v>257</v>
      </c>
      <c r="J18" s="47"/>
      <c r="K18" s="51" t="s">
        <v>211</v>
      </c>
      <c r="L18" s="47" t="s">
        <v>204</v>
      </c>
      <c r="M18" s="47" t="s">
        <v>205</v>
      </c>
      <c r="N18" s="47"/>
      <c r="O18" s="43">
        <v>42793</v>
      </c>
      <c r="P18" s="50">
        <f>Tableau_Lancer_la_requête_à_partir_de_Excel_Files[[#This Row],[Aide Massif Obtenue]]+Tableau_Lancer_la_requête_à_partir_de_Excel_Files[[#This Row],[Autre Public2]]</f>
        <v>91645.19</v>
      </c>
      <c r="Q18" s="52">
        <f>(Tableau_Lancer_la_requête_à_partir_de_Excel_Files[[#This Row],[Autre Public2]]+Tableau_Lancer_la_requête_à_partir_de_Excel_Files[[#This Row],[Aide Massif Obtenue]])/Tableau_Lancer_la_requête_à_partir_de_Excel_Files[[#This Row],[Coût total déposé]]</f>
        <v>0.69996781430242583</v>
      </c>
      <c r="R18" s="50">
        <f>Tableau_Lancer_la_requête_à_partir_de_Excel_Files[[#This Row],[Total_Etat_FN2 ]]+Tableau_Lancer_la_requête_à_partir_de_Excel_Files[[#This Row],[Total_Regions_FN2 ]]+Tableau_Lancer_la_requête_à_partir_de_Excel_Files[[#This Row],[Total_Dpts_FN2 ]]+Tableau_Lancer_la_requête_à_partir_de_Excel_Files[[#This Row],[''Prévisionnel FEDER'']]</f>
        <v>91645.19</v>
      </c>
      <c r="S18" s="53">
        <f>Tableau_Lancer_la_requête_à_partir_de_Excel_Files[[#This Row],[Aide Massif Obtenue]]/Tableau_Lancer_la_requête_à_partir_de_Excel_Files[[#This Row],[Coût total déposé]]</f>
        <v>0.69996781430242583</v>
      </c>
      <c r="T18" s="50">
        <f>Tableau_Lancer_la_requête_à_partir_de_Excel_Files[[#This Row],[Aide Publique Obtenue]]-Tableau_Lancer_la_requête_à_partir_de_Excel_Files[[#This Row],[Aide Publique demandée]]</f>
        <v>-6550.5999999999913</v>
      </c>
      <c r="U18" s="50">
        <f>Tableau_Lancer_la_requête_à_partir_de_Excel_Files[[#This Row],[FNADT_FN2]]+Tableau_Lancer_la_requête_à_partir_de_Excel_Files[[#This Row],[AgricultureFN2]]</f>
        <v>91645.19</v>
      </c>
      <c r="V18" s="50">
        <v>91645.19</v>
      </c>
      <c r="W18" s="50"/>
      <c r="X18" s="50">
        <f>Tableau_Lancer_la_requête_à_partir_de_Excel_Files[[#This Row],[ALPC_FN2]]+Tableau_Lancer_la_requête_à_partir_de_Excel_Files[[#This Row],[AURA_FN2]]+Tableau_Lancer_la_requête_à_partir_de_Excel_Files[[#This Row],[BFC_FN2]]+Tableau_Lancer_la_requête_à_partir_de_Excel_Files[[#This Row],[LRMP_FN2]]</f>
        <v>0</v>
      </c>
      <c r="Y18" s="50"/>
      <c r="Z18" s="50"/>
      <c r="AA18" s="50"/>
      <c r="AB18" s="50"/>
      <c r="AC18" s="50">
        <f>Tableau_Lancer_la_requête_à_partir_de_Excel_Files[[#This Row],[03_FN2]]+Tableau_Lancer_la_requête_à_partir_de_Excel_Files[[#This Row],[07_FN2]]+Tableau_Lancer_la_requête_à_partir_de_Excel_Files[[#This Row],[11_FN2]]+Tableau_Lancer_la_requête_à_partir_de_Excel_Files[[#This Row],[12_FN2]]+Tableau_Lancer_la_requête_à_partir_de_Excel_Files[[#This Row],[15_FN2]]+Tableau_Lancer_la_requête_à_partir_de_Excel_Files[[#This Row],[19_FN2]]+Tableau_Lancer_la_requête_à_partir_de_Excel_Files[[#This Row],[21_FN2]]+Tableau_Lancer_la_requête_à_partir_de_Excel_Files[[#This Row],[23_FN2]]+Tableau_Lancer_la_requête_à_partir_de_Excel_Files[[#This Row],[30_FN2]]+Tableau_Lancer_la_requête_à_partir_de_Excel_Files[[#This Row],[34_FN2]]+Tableau_Lancer_la_requête_à_partir_de_Excel_Files[[#This Row],[42_FN2]]+Tableau_Lancer_la_requête_à_partir_de_Excel_Files[[#This Row],[43_FN2]]+Tableau_Lancer_la_requête_à_partir_de_Excel_Files[[#This Row],[46_FN2]]+Tableau_Lancer_la_requête_à_partir_de_Excel_Files[[#This Row],[48_FN2]]+Tableau_Lancer_la_requête_à_partir_de_Excel_Files[[#This Row],[58_FN2]]+Tableau_Lancer_la_requête_à_partir_de_Excel_Files[[#This Row],[63_FN2]]+Tableau_Lancer_la_requête_à_partir_de_Excel_Files[[#This Row],[69_FN2]]+Tableau_Lancer_la_requête_à_partir_de_Excel_Files[[#This Row],[71_FN2]]+Tableau_Lancer_la_requête_à_partir_de_Excel_Files[[#This Row],[81_FN2]]+Tableau_Lancer_la_requête_à_partir_de_Excel_Files[[#This Row],[82_FN2]]+Tableau_Lancer_la_requête_à_partir_de_Excel_Files[[#This Row],[87_FN2]]+Tableau_Lancer_la_requête_à_partir_de_Excel_Files[[#This Row],[89_FN2]]</f>
        <v>0</v>
      </c>
      <c r="AD18" s="25"/>
      <c r="AE18" s="25"/>
      <c r="AF18" s="25"/>
      <c r="AG18" s="25"/>
      <c r="AH18" s="25"/>
      <c r="AI18" s="25"/>
      <c r="AJ18" s="25"/>
      <c r="AK18" s="25"/>
      <c r="AL18" s="25"/>
      <c r="AM18" s="25"/>
      <c r="AN18" s="25"/>
      <c r="AO18" s="25"/>
      <c r="AP18" s="25"/>
      <c r="AQ18" s="25"/>
      <c r="AR18" s="25"/>
      <c r="AS18" s="25"/>
      <c r="AT18" s="25"/>
      <c r="AU18" s="25"/>
      <c r="AV18" s="25"/>
      <c r="AW18" s="25"/>
      <c r="AX18" s="25"/>
      <c r="AY18" s="25"/>
      <c r="AZ18" s="50">
        <v>0</v>
      </c>
      <c r="BA18" s="50">
        <v>0</v>
      </c>
      <c r="BB18" s="48"/>
      <c r="BC18" s="48"/>
      <c r="BD18" s="63"/>
      <c r="BE18" s="70"/>
      <c r="BQ18" s="14"/>
      <c r="BR18" s="14"/>
      <c r="BS18" s="14"/>
      <c r="BT18" s="14"/>
      <c r="BU18" s="14"/>
      <c r="BV18" s="14"/>
      <c r="BW18" s="14"/>
      <c r="BX18" s="14"/>
      <c r="BY18" s="14"/>
      <c r="BZ18" s="14"/>
      <c r="CA18" s="14"/>
      <c r="CB18" s="14"/>
      <c r="CC18" s="14"/>
      <c r="CD18" s="14"/>
      <c r="CE18" s="14"/>
      <c r="CF18" s="14"/>
      <c r="CG18" s="14"/>
      <c r="CH18" s="14"/>
      <c r="CI18" s="14"/>
      <c r="CJ18" s="14"/>
      <c r="CK18" s="14"/>
      <c r="CL18" s="14"/>
    </row>
    <row r="19" spans="1:90" ht="30" x14ac:dyDescent="0.25">
      <c r="A19" s="46" t="s">
        <v>5</v>
      </c>
      <c r="B19" s="47" t="s">
        <v>258</v>
      </c>
      <c r="C19" s="47" t="s">
        <v>258</v>
      </c>
      <c r="D19" s="48" t="s">
        <v>389</v>
      </c>
      <c r="E19" s="49" t="s">
        <v>259</v>
      </c>
      <c r="F19" s="49" t="s">
        <v>253</v>
      </c>
      <c r="G19" s="50">
        <v>132138.28</v>
      </c>
      <c r="H19" s="50">
        <v>92496</v>
      </c>
      <c r="I19" s="51" t="s">
        <v>209</v>
      </c>
      <c r="J19" s="47"/>
      <c r="K19" s="51" t="s">
        <v>211</v>
      </c>
      <c r="L19" s="47" t="s">
        <v>204</v>
      </c>
      <c r="M19" s="47" t="s">
        <v>219</v>
      </c>
      <c r="N19" s="47"/>
      <c r="O19" s="43">
        <v>42793</v>
      </c>
      <c r="P19" s="50">
        <f>Tableau_Lancer_la_requête_à_partir_de_Excel_Files[[#This Row],[Aide Massif Obtenue]]+Tableau_Lancer_la_requête_à_partir_de_Excel_Files[[#This Row],[Autre Public2]]</f>
        <v>92451.24</v>
      </c>
      <c r="Q19" s="52">
        <f>(Tableau_Lancer_la_requête_à_partir_de_Excel_Files[[#This Row],[Autre Public2]]+Tableau_Lancer_la_requête_à_partir_de_Excel_Files[[#This Row],[Aide Massif Obtenue]])/Tableau_Lancer_la_requête_à_partir_de_Excel_Files[[#This Row],[Coût total déposé]]</f>
        <v>0.69965523995014922</v>
      </c>
      <c r="R19" s="50">
        <f>Tableau_Lancer_la_requête_à_partir_de_Excel_Files[[#This Row],[Total_Etat_FN2 ]]+Tableau_Lancer_la_requête_à_partir_de_Excel_Files[[#This Row],[Total_Regions_FN2 ]]+Tableau_Lancer_la_requête_à_partir_de_Excel_Files[[#This Row],[Total_Dpts_FN2 ]]+Tableau_Lancer_la_requête_à_partir_de_Excel_Files[[#This Row],[''Prévisionnel FEDER'']]</f>
        <v>92451.24</v>
      </c>
      <c r="S19" s="53">
        <f>Tableau_Lancer_la_requête_à_partir_de_Excel_Files[[#This Row],[Aide Massif Obtenue]]/Tableau_Lancer_la_requête_à_partir_de_Excel_Files[[#This Row],[Coût total déposé]]</f>
        <v>0.69965523995014922</v>
      </c>
      <c r="T19" s="50">
        <f>Tableau_Lancer_la_requête_à_partir_de_Excel_Files[[#This Row],[Aide Publique Obtenue]]-Tableau_Lancer_la_requête_à_partir_de_Excel_Files[[#This Row],[Aide Publique demandée]]</f>
        <v>-44.759999999994761</v>
      </c>
      <c r="U19" s="50">
        <f>Tableau_Lancer_la_requête_à_partir_de_Excel_Files[[#This Row],[FNADT_FN2]]+Tableau_Lancer_la_requête_à_partir_de_Excel_Files[[#This Row],[AgricultureFN2]]</f>
        <v>92451.24</v>
      </c>
      <c r="V19" s="50">
        <v>92451.24</v>
      </c>
      <c r="W19" s="50"/>
      <c r="X19" s="50">
        <f>Tableau_Lancer_la_requête_à_partir_de_Excel_Files[[#This Row],[ALPC_FN2]]+Tableau_Lancer_la_requête_à_partir_de_Excel_Files[[#This Row],[AURA_FN2]]+Tableau_Lancer_la_requête_à_partir_de_Excel_Files[[#This Row],[BFC_FN2]]+Tableau_Lancer_la_requête_à_partir_de_Excel_Files[[#This Row],[LRMP_FN2]]</f>
        <v>0</v>
      </c>
      <c r="Y19" s="50"/>
      <c r="Z19" s="50"/>
      <c r="AA19" s="50"/>
      <c r="AB19" s="50"/>
      <c r="AC19" s="50">
        <f>Tableau_Lancer_la_requête_à_partir_de_Excel_Files[[#This Row],[03_FN2]]+Tableau_Lancer_la_requête_à_partir_de_Excel_Files[[#This Row],[07_FN2]]+Tableau_Lancer_la_requête_à_partir_de_Excel_Files[[#This Row],[11_FN2]]+Tableau_Lancer_la_requête_à_partir_de_Excel_Files[[#This Row],[12_FN2]]+Tableau_Lancer_la_requête_à_partir_de_Excel_Files[[#This Row],[15_FN2]]+Tableau_Lancer_la_requête_à_partir_de_Excel_Files[[#This Row],[19_FN2]]+Tableau_Lancer_la_requête_à_partir_de_Excel_Files[[#This Row],[21_FN2]]+Tableau_Lancer_la_requête_à_partir_de_Excel_Files[[#This Row],[23_FN2]]+Tableau_Lancer_la_requête_à_partir_de_Excel_Files[[#This Row],[30_FN2]]+Tableau_Lancer_la_requête_à_partir_de_Excel_Files[[#This Row],[34_FN2]]+Tableau_Lancer_la_requête_à_partir_de_Excel_Files[[#This Row],[42_FN2]]+Tableau_Lancer_la_requête_à_partir_de_Excel_Files[[#This Row],[43_FN2]]+Tableau_Lancer_la_requête_à_partir_de_Excel_Files[[#This Row],[46_FN2]]+Tableau_Lancer_la_requête_à_partir_de_Excel_Files[[#This Row],[48_FN2]]+Tableau_Lancer_la_requête_à_partir_de_Excel_Files[[#This Row],[58_FN2]]+Tableau_Lancer_la_requête_à_partir_de_Excel_Files[[#This Row],[63_FN2]]+Tableau_Lancer_la_requête_à_partir_de_Excel_Files[[#This Row],[69_FN2]]+Tableau_Lancer_la_requête_à_partir_de_Excel_Files[[#This Row],[71_FN2]]+Tableau_Lancer_la_requête_à_partir_de_Excel_Files[[#This Row],[81_FN2]]+Tableau_Lancer_la_requête_à_partir_de_Excel_Files[[#This Row],[82_FN2]]+Tableau_Lancer_la_requête_à_partir_de_Excel_Files[[#This Row],[87_FN2]]+Tableau_Lancer_la_requête_à_partir_de_Excel_Files[[#This Row],[89_FN2]]</f>
        <v>0</v>
      </c>
      <c r="AD19" s="25"/>
      <c r="AE19" s="25"/>
      <c r="AF19" s="25"/>
      <c r="AG19" s="25"/>
      <c r="AH19" s="25"/>
      <c r="AI19" s="25"/>
      <c r="AJ19" s="25"/>
      <c r="AK19" s="25"/>
      <c r="AL19" s="25"/>
      <c r="AM19" s="25"/>
      <c r="AN19" s="25"/>
      <c r="AO19" s="25"/>
      <c r="AP19" s="25"/>
      <c r="AQ19" s="25"/>
      <c r="AR19" s="25"/>
      <c r="AS19" s="25"/>
      <c r="AT19" s="25"/>
      <c r="AU19" s="25"/>
      <c r="AV19" s="25"/>
      <c r="AW19" s="25"/>
      <c r="AX19" s="25"/>
      <c r="AY19" s="25"/>
      <c r="AZ19" s="50">
        <v>0</v>
      </c>
      <c r="BA19" s="50">
        <v>0</v>
      </c>
      <c r="BB19" s="48"/>
      <c r="BC19" s="48"/>
      <c r="BD19" s="63"/>
      <c r="BE19" s="70"/>
      <c r="BQ19" s="14"/>
      <c r="BR19" s="14"/>
      <c r="BS19" s="14"/>
      <c r="BT19" s="14"/>
      <c r="BU19" s="14"/>
      <c r="BV19" s="14"/>
      <c r="BW19" s="14"/>
      <c r="BX19" s="14"/>
      <c r="BY19" s="14"/>
      <c r="BZ19" s="14"/>
      <c r="CA19" s="14"/>
      <c r="CB19" s="14"/>
      <c r="CC19" s="14"/>
      <c r="CD19" s="14"/>
      <c r="CE19" s="14"/>
      <c r="CF19" s="14"/>
      <c r="CG19" s="14"/>
      <c r="CH19" s="14"/>
      <c r="CI19" s="14"/>
      <c r="CJ19" s="14"/>
      <c r="CK19" s="14"/>
      <c r="CL19" s="14"/>
    </row>
    <row r="20" spans="1:90" ht="30" x14ac:dyDescent="0.25">
      <c r="A20" s="46" t="s">
        <v>5</v>
      </c>
      <c r="B20" s="47" t="s">
        <v>260</v>
      </c>
      <c r="C20" s="47" t="s">
        <v>260</v>
      </c>
      <c r="D20" s="48" t="s">
        <v>389</v>
      </c>
      <c r="E20" s="49" t="s">
        <v>261</v>
      </c>
      <c r="F20" s="49" t="s">
        <v>253</v>
      </c>
      <c r="G20" s="50">
        <v>122780</v>
      </c>
      <c r="H20" s="50">
        <v>97946</v>
      </c>
      <c r="I20" s="51" t="s">
        <v>262</v>
      </c>
      <c r="J20" s="47"/>
      <c r="K20" s="51" t="s">
        <v>211</v>
      </c>
      <c r="L20" s="47" t="s">
        <v>204</v>
      </c>
      <c r="M20" s="47" t="s">
        <v>205</v>
      </c>
      <c r="N20" s="47"/>
      <c r="O20" s="43">
        <v>42793</v>
      </c>
      <c r="P20" s="50">
        <f>Tableau_Lancer_la_requête_à_partir_de_Excel_Files[[#This Row],[Aide Massif Obtenue]]+Tableau_Lancer_la_requête_à_partir_de_Excel_Files[[#This Row],[Autre Public2]]</f>
        <v>85787.23</v>
      </c>
      <c r="Q20" s="52">
        <f>(Tableau_Lancer_la_requête_à_partir_de_Excel_Files[[#This Row],[Autre Public2]]+Tableau_Lancer_la_requête_à_partir_de_Excel_Files[[#This Row],[Aide Massif Obtenue]])/Tableau_Lancer_la_requête_à_partir_de_Excel_Files[[#This Row],[Coût total déposé]]</f>
        <v>0.698706874083727</v>
      </c>
      <c r="R20" s="50">
        <f>Tableau_Lancer_la_requête_à_partir_de_Excel_Files[[#This Row],[Total_Etat_FN2 ]]+Tableau_Lancer_la_requête_à_partir_de_Excel_Files[[#This Row],[Total_Regions_FN2 ]]+Tableau_Lancer_la_requête_à_partir_de_Excel_Files[[#This Row],[Total_Dpts_FN2 ]]+Tableau_Lancer_la_requête_à_partir_de_Excel_Files[[#This Row],[''Prévisionnel FEDER'']]</f>
        <v>85787.23</v>
      </c>
      <c r="S20" s="53">
        <f>Tableau_Lancer_la_requête_à_partir_de_Excel_Files[[#This Row],[Aide Massif Obtenue]]/Tableau_Lancer_la_requête_à_partir_de_Excel_Files[[#This Row],[Coût total déposé]]</f>
        <v>0.698706874083727</v>
      </c>
      <c r="T20" s="50">
        <f>Tableau_Lancer_la_requête_à_partir_de_Excel_Files[[#This Row],[Aide Publique Obtenue]]-Tableau_Lancer_la_requête_à_partir_de_Excel_Files[[#This Row],[Aide Publique demandée]]</f>
        <v>-12158.770000000004</v>
      </c>
      <c r="U20" s="50">
        <f>Tableau_Lancer_la_requête_à_partir_de_Excel_Files[[#This Row],[FNADT_FN2]]+Tableau_Lancer_la_requête_à_partir_de_Excel_Files[[#This Row],[AgricultureFN2]]</f>
        <v>85787.23</v>
      </c>
      <c r="V20" s="50">
        <v>85787.23</v>
      </c>
      <c r="W20" s="50"/>
      <c r="X20" s="50">
        <f>Tableau_Lancer_la_requête_à_partir_de_Excel_Files[[#This Row],[ALPC_FN2]]+Tableau_Lancer_la_requête_à_partir_de_Excel_Files[[#This Row],[AURA_FN2]]+Tableau_Lancer_la_requête_à_partir_de_Excel_Files[[#This Row],[BFC_FN2]]+Tableau_Lancer_la_requête_à_partir_de_Excel_Files[[#This Row],[LRMP_FN2]]</f>
        <v>0</v>
      </c>
      <c r="Y20" s="50"/>
      <c r="Z20" s="50"/>
      <c r="AA20" s="50"/>
      <c r="AB20" s="50"/>
      <c r="AC20" s="50">
        <f>Tableau_Lancer_la_requête_à_partir_de_Excel_Files[[#This Row],[03_FN2]]+Tableau_Lancer_la_requête_à_partir_de_Excel_Files[[#This Row],[07_FN2]]+Tableau_Lancer_la_requête_à_partir_de_Excel_Files[[#This Row],[11_FN2]]+Tableau_Lancer_la_requête_à_partir_de_Excel_Files[[#This Row],[12_FN2]]+Tableau_Lancer_la_requête_à_partir_de_Excel_Files[[#This Row],[15_FN2]]+Tableau_Lancer_la_requête_à_partir_de_Excel_Files[[#This Row],[19_FN2]]+Tableau_Lancer_la_requête_à_partir_de_Excel_Files[[#This Row],[21_FN2]]+Tableau_Lancer_la_requête_à_partir_de_Excel_Files[[#This Row],[23_FN2]]+Tableau_Lancer_la_requête_à_partir_de_Excel_Files[[#This Row],[30_FN2]]+Tableau_Lancer_la_requête_à_partir_de_Excel_Files[[#This Row],[34_FN2]]+Tableau_Lancer_la_requête_à_partir_de_Excel_Files[[#This Row],[42_FN2]]+Tableau_Lancer_la_requête_à_partir_de_Excel_Files[[#This Row],[43_FN2]]+Tableau_Lancer_la_requête_à_partir_de_Excel_Files[[#This Row],[46_FN2]]+Tableau_Lancer_la_requête_à_partir_de_Excel_Files[[#This Row],[48_FN2]]+Tableau_Lancer_la_requête_à_partir_de_Excel_Files[[#This Row],[58_FN2]]+Tableau_Lancer_la_requête_à_partir_de_Excel_Files[[#This Row],[63_FN2]]+Tableau_Lancer_la_requête_à_partir_de_Excel_Files[[#This Row],[69_FN2]]+Tableau_Lancer_la_requête_à_partir_de_Excel_Files[[#This Row],[71_FN2]]+Tableau_Lancer_la_requête_à_partir_de_Excel_Files[[#This Row],[81_FN2]]+Tableau_Lancer_la_requête_à_partir_de_Excel_Files[[#This Row],[82_FN2]]+Tableau_Lancer_la_requête_à_partir_de_Excel_Files[[#This Row],[87_FN2]]+Tableau_Lancer_la_requête_à_partir_de_Excel_Files[[#This Row],[89_FN2]]</f>
        <v>0</v>
      </c>
      <c r="AD20" s="25"/>
      <c r="AE20" s="25"/>
      <c r="AF20" s="25"/>
      <c r="AG20" s="25"/>
      <c r="AH20" s="25"/>
      <c r="AI20" s="25"/>
      <c r="AJ20" s="25"/>
      <c r="AK20" s="25"/>
      <c r="AL20" s="25"/>
      <c r="AM20" s="25"/>
      <c r="AN20" s="25"/>
      <c r="AO20" s="25"/>
      <c r="AP20" s="25"/>
      <c r="AQ20" s="25"/>
      <c r="AR20" s="25"/>
      <c r="AS20" s="25"/>
      <c r="AT20" s="25"/>
      <c r="AU20" s="25"/>
      <c r="AV20" s="25"/>
      <c r="AW20" s="25"/>
      <c r="AX20" s="25"/>
      <c r="AY20" s="25"/>
      <c r="AZ20" s="50">
        <v>0</v>
      </c>
      <c r="BA20" s="50">
        <v>0</v>
      </c>
      <c r="BB20" s="48"/>
      <c r="BC20" s="48"/>
      <c r="BD20" s="63"/>
      <c r="BE20" s="70"/>
      <c r="BQ20" s="14"/>
      <c r="BR20" s="14"/>
      <c r="BS20" s="14"/>
      <c r="BT20" s="14"/>
      <c r="BU20" s="14"/>
      <c r="BV20" s="14"/>
      <c r="BW20" s="14"/>
      <c r="BX20" s="14"/>
      <c r="BY20" s="14"/>
      <c r="BZ20" s="14"/>
      <c r="CA20" s="14"/>
      <c r="CB20" s="14"/>
      <c r="CC20" s="14"/>
      <c r="CD20" s="14"/>
      <c r="CE20" s="14"/>
      <c r="CF20" s="14"/>
      <c r="CG20" s="14"/>
      <c r="CH20" s="14"/>
      <c r="CI20" s="14"/>
      <c r="CJ20" s="14"/>
      <c r="CK20" s="14"/>
      <c r="CL20" s="14"/>
    </row>
    <row r="21" spans="1:90" ht="30" x14ac:dyDescent="0.25">
      <c r="A21" s="46" t="s">
        <v>5</v>
      </c>
      <c r="B21" s="47" t="s">
        <v>263</v>
      </c>
      <c r="C21" s="47" t="s">
        <v>263</v>
      </c>
      <c r="D21" s="48" t="s">
        <v>389</v>
      </c>
      <c r="E21" s="49" t="s">
        <v>264</v>
      </c>
      <c r="F21" s="49" t="s">
        <v>253</v>
      </c>
      <c r="G21" s="50">
        <v>77470.8</v>
      </c>
      <c r="H21" s="50">
        <v>54229.56</v>
      </c>
      <c r="I21" s="51" t="s">
        <v>209</v>
      </c>
      <c r="J21" s="47"/>
      <c r="K21" s="51" t="s">
        <v>211</v>
      </c>
      <c r="L21" s="47" t="s">
        <v>204</v>
      </c>
      <c r="M21" s="47" t="s">
        <v>205</v>
      </c>
      <c r="N21" s="47"/>
      <c r="O21" s="43">
        <v>42793</v>
      </c>
      <c r="P21" s="50">
        <f>Tableau_Lancer_la_requête_à_partir_de_Excel_Files[[#This Row],[Aide Massif Obtenue]]+Tableau_Lancer_la_requête_à_partir_de_Excel_Files[[#This Row],[Autre Public2]]</f>
        <v>54225.15</v>
      </c>
      <c r="Q21" s="52">
        <f>(Tableau_Lancer_la_requête_à_partir_de_Excel_Files[[#This Row],[Autre Public2]]+Tableau_Lancer_la_requête_à_partir_de_Excel_Files[[#This Row],[Aide Massif Obtenue]])/Tableau_Lancer_la_requête_à_partir_de_Excel_Files[[#This Row],[Coût total déposé]]</f>
        <v>0.69994307532644562</v>
      </c>
      <c r="R21" s="50">
        <f>Tableau_Lancer_la_requête_à_partir_de_Excel_Files[[#This Row],[Total_Etat_FN2 ]]+Tableau_Lancer_la_requête_à_partir_de_Excel_Files[[#This Row],[Total_Regions_FN2 ]]+Tableau_Lancer_la_requête_à_partir_de_Excel_Files[[#This Row],[Total_Dpts_FN2 ]]+Tableau_Lancer_la_requête_à_partir_de_Excel_Files[[#This Row],[''Prévisionnel FEDER'']]</f>
        <v>54225.15</v>
      </c>
      <c r="S21" s="53">
        <f>Tableau_Lancer_la_requête_à_partir_de_Excel_Files[[#This Row],[Aide Massif Obtenue]]/Tableau_Lancer_la_requête_à_partir_de_Excel_Files[[#This Row],[Coût total déposé]]</f>
        <v>0.69994307532644562</v>
      </c>
      <c r="T21" s="50">
        <f>Tableau_Lancer_la_requête_à_partir_de_Excel_Files[[#This Row],[Aide Publique Obtenue]]-Tableau_Lancer_la_requête_à_partir_de_Excel_Files[[#This Row],[Aide Publique demandée]]</f>
        <v>-4.4099999999962165</v>
      </c>
      <c r="U21" s="50">
        <f>Tableau_Lancer_la_requête_à_partir_de_Excel_Files[[#This Row],[FNADT_FN2]]+Tableau_Lancer_la_requête_à_partir_de_Excel_Files[[#This Row],[AgricultureFN2]]</f>
        <v>54225.15</v>
      </c>
      <c r="V21" s="50">
        <v>54225.15</v>
      </c>
      <c r="W21" s="50"/>
      <c r="X21" s="50">
        <f>Tableau_Lancer_la_requête_à_partir_de_Excel_Files[[#This Row],[ALPC_FN2]]+Tableau_Lancer_la_requête_à_partir_de_Excel_Files[[#This Row],[AURA_FN2]]+Tableau_Lancer_la_requête_à_partir_de_Excel_Files[[#This Row],[BFC_FN2]]+Tableau_Lancer_la_requête_à_partir_de_Excel_Files[[#This Row],[LRMP_FN2]]</f>
        <v>0</v>
      </c>
      <c r="Y21" s="50"/>
      <c r="Z21" s="50"/>
      <c r="AA21" s="50"/>
      <c r="AB21" s="50"/>
      <c r="AC21" s="50">
        <f>Tableau_Lancer_la_requête_à_partir_de_Excel_Files[[#This Row],[03_FN2]]+Tableau_Lancer_la_requête_à_partir_de_Excel_Files[[#This Row],[07_FN2]]+Tableau_Lancer_la_requête_à_partir_de_Excel_Files[[#This Row],[11_FN2]]+Tableau_Lancer_la_requête_à_partir_de_Excel_Files[[#This Row],[12_FN2]]+Tableau_Lancer_la_requête_à_partir_de_Excel_Files[[#This Row],[15_FN2]]+Tableau_Lancer_la_requête_à_partir_de_Excel_Files[[#This Row],[19_FN2]]+Tableau_Lancer_la_requête_à_partir_de_Excel_Files[[#This Row],[21_FN2]]+Tableau_Lancer_la_requête_à_partir_de_Excel_Files[[#This Row],[23_FN2]]+Tableau_Lancer_la_requête_à_partir_de_Excel_Files[[#This Row],[30_FN2]]+Tableau_Lancer_la_requête_à_partir_de_Excel_Files[[#This Row],[34_FN2]]+Tableau_Lancer_la_requête_à_partir_de_Excel_Files[[#This Row],[42_FN2]]+Tableau_Lancer_la_requête_à_partir_de_Excel_Files[[#This Row],[43_FN2]]+Tableau_Lancer_la_requête_à_partir_de_Excel_Files[[#This Row],[46_FN2]]+Tableau_Lancer_la_requête_à_partir_de_Excel_Files[[#This Row],[48_FN2]]+Tableau_Lancer_la_requête_à_partir_de_Excel_Files[[#This Row],[58_FN2]]+Tableau_Lancer_la_requête_à_partir_de_Excel_Files[[#This Row],[63_FN2]]+Tableau_Lancer_la_requête_à_partir_de_Excel_Files[[#This Row],[69_FN2]]+Tableau_Lancer_la_requête_à_partir_de_Excel_Files[[#This Row],[71_FN2]]+Tableau_Lancer_la_requête_à_partir_de_Excel_Files[[#This Row],[81_FN2]]+Tableau_Lancer_la_requête_à_partir_de_Excel_Files[[#This Row],[82_FN2]]+Tableau_Lancer_la_requête_à_partir_de_Excel_Files[[#This Row],[87_FN2]]+Tableau_Lancer_la_requête_à_partir_de_Excel_Files[[#This Row],[89_FN2]]</f>
        <v>0</v>
      </c>
      <c r="AD21" s="25"/>
      <c r="AE21" s="25"/>
      <c r="AF21" s="25"/>
      <c r="AG21" s="25"/>
      <c r="AH21" s="25"/>
      <c r="AI21" s="25"/>
      <c r="AJ21" s="25"/>
      <c r="AK21" s="25"/>
      <c r="AL21" s="25"/>
      <c r="AM21" s="25"/>
      <c r="AN21" s="25"/>
      <c r="AO21" s="25"/>
      <c r="AP21" s="25"/>
      <c r="AQ21" s="25"/>
      <c r="AR21" s="25"/>
      <c r="AS21" s="25"/>
      <c r="AT21" s="25"/>
      <c r="AU21" s="25"/>
      <c r="AV21" s="25"/>
      <c r="AW21" s="25"/>
      <c r="AX21" s="25"/>
      <c r="AY21" s="25"/>
      <c r="AZ21" s="50">
        <v>0</v>
      </c>
      <c r="BA21" s="50">
        <v>0</v>
      </c>
      <c r="BB21" s="48"/>
      <c r="BC21" s="48"/>
      <c r="BD21" s="63"/>
      <c r="BE21" s="70"/>
      <c r="BQ21" s="14"/>
      <c r="BR21" s="14"/>
      <c r="BS21" s="14"/>
      <c r="BT21" s="14"/>
      <c r="BU21" s="14"/>
      <c r="BV21" s="14"/>
      <c r="BW21" s="14"/>
      <c r="BX21" s="14"/>
      <c r="BY21" s="14"/>
      <c r="BZ21" s="14"/>
      <c r="CA21" s="14"/>
      <c r="CB21" s="14"/>
      <c r="CC21" s="14"/>
      <c r="CD21" s="14"/>
      <c r="CE21" s="14"/>
      <c r="CF21" s="14"/>
      <c r="CG21" s="14"/>
      <c r="CH21" s="14"/>
      <c r="CI21" s="14"/>
      <c r="CJ21" s="14"/>
      <c r="CK21" s="14"/>
      <c r="CL21" s="14"/>
    </row>
    <row r="22" spans="1:90" ht="30" x14ac:dyDescent="0.25">
      <c r="A22" s="46" t="s">
        <v>5</v>
      </c>
      <c r="B22" s="47" t="s">
        <v>265</v>
      </c>
      <c r="C22" s="47" t="s">
        <v>265</v>
      </c>
      <c r="D22" s="48" t="s">
        <v>389</v>
      </c>
      <c r="E22" s="49" t="s">
        <v>266</v>
      </c>
      <c r="F22" s="49" t="s">
        <v>253</v>
      </c>
      <c r="G22" s="50">
        <v>155962.69</v>
      </c>
      <c r="H22" s="50">
        <v>109173.88</v>
      </c>
      <c r="I22" s="51" t="s">
        <v>209</v>
      </c>
      <c r="J22" s="47"/>
      <c r="K22" s="51" t="s">
        <v>211</v>
      </c>
      <c r="L22" s="47" t="s">
        <v>204</v>
      </c>
      <c r="M22" s="47" t="s">
        <v>205</v>
      </c>
      <c r="N22" s="47"/>
      <c r="O22" s="43">
        <v>42793</v>
      </c>
      <c r="P22" s="50">
        <f>Tableau_Lancer_la_requête_à_partir_de_Excel_Files[[#This Row],[Aide Massif Obtenue]]+Tableau_Lancer_la_requête_à_partir_de_Excel_Files[[#This Row],[Autre Public2]]</f>
        <v>109171.74</v>
      </c>
      <c r="Q22" s="52">
        <f>(Tableau_Lancer_la_requête_à_partir_de_Excel_Files[[#This Row],[Autre Public2]]+Tableau_Lancer_la_requête_à_partir_de_Excel_Files[[#This Row],[Aide Massif Obtenue]])/Tableau_Lancer_la_requête_à_partir_de_Excel_Files[[#This Row],[Coût total déposé]]</f>
        <v>0.69998625953425142</v>
      </c>
      <c r="R22" s="50">
        <f>Tableau_Lancer_la_requête_à_partir_de_Excel_Files[[#This Row],[Total_Etat_FN2 ]]+Tableau_Lancer_la_requête_à_partir_de_Excel_Files[[#This Row],[Total_Regions_FN2 ]]+Tableau_Lancer_la_requête_à_partir_de_Excel_Files[[#This Row],[Total_Dpts_FN2 ]]+Tableau_Lancer_la_requête_à_partir_de_Excel_Files[[#This Row],[''Prévisionnel FEDER'']]</f>
        <v>109171.74</v>
      </c>
      <c r="S22" s="53">
        <f>Tableau_Lancer_la_requête_à_partir_de_Excel_Files[[#This Row],[Aide Massif Obtenue]]/Tableau_Lancer_la_requête_à_partir_de_Excel_Files[[#This Row],[Coût total déposé]]</f>
        <v>0.69998625953425142</v>
      </c>
      <c r="T22" s="50">
        <f>Tableau_Lancer_la_requête_à_partir_de_Excel_Files[[#This Row],[Aide Publique Obtenue]]-Tableau_Lancer_la_requête_à_partir_de_Excel_Files[[#This Row],[Aide Publique demandée]]</f>
        <v>-2.1399999999994179</v>
      </c>
      <c r="U22" s="50">
        <f>Tableau_Lancer_la_requête_à_partir_de_Excel_Files[[#This Row],[FNADT_FN2]]+Tableau_Lancer_la_requête_à_partir_de_Excel_Files[[#This Row],[AgricultureFN2]]</f>
        <v>109171.74</v>
      </c>
      <c r="V22" s="50">
        <v>109171.74</v>
      </c>
      <c r="W22" s="50"/>
      <c r="X22" s="50">
        <f>Tableau_Lancer_la_requête_à_partir_de_Excel_Files[[#This Row],[ALPC_FN2]]+Tableau_Lancer_la_requête_à_partir_de_Excel_Files[[#This Row],[AURA_FN2]]+Tableau_Lancer_la_requête_à_partir_de_Excel_Files[[#This Row],[BFC_FN2]]+Tableau_Lancer_la_requête_à_partir_de_Excel_Files[[#This Row],[LRMP_FN2]]</f>
        <v>0</v>
      </c>
      <c r="Y22" s="50"/>
      <c r="Z22" s="50"/>
      <c r="AA22" s="50"/>
      <c r="AB22" s="50"/>
      <c r="AC22" s="50">
        <f>Tableau_Lancer_la_requête_à_partir_de_Excel_Files[[#This Row],[03_FN2]]+Tableau_Lancer_la_requête_à_partir_de_Excel_Files[[#This Row],[07_FN2]]+Tableau_Lancer_la_requête_à_partir_de_Excel_Files[[#This Row],[11_FN2]]+Tableau_Lancer_la_requête_à_partir_de_Excel_Files[[#This Row],[12_FN2]]+Tableau_Lancer_la_requête_à_partir_de_Excel_Files[[#This Row],[15_FN2]]+Tableau_Lancer_la_requête_à_partir_de_Excel_Files[[#This Row],[19_FN2]]+Tableau_Lancer_la_requête_à_partir_de_Excel_Files[[#This Row],[21_FN2]]+Tableau_Lancer_la_requête_à_partir_de_Excel_Files[[#This Row],[23_FN2]]+Tableau_Lancer_la_requête_à_partir_de_Excel_Files[[#This Row],[30_FN2]]+Tableau_Lancer_la_requête_à_partir_de_Excel_Files[[#This Row],[34_FN2]]+Tableau_Lancer_la_requête_à_partir_de_Excel_Files[[#This Row],[42_FN2]]+Tableau_Lancer_la_requête_à_partir_de_Excel_Files[[#This Row],[43_FN2]]+Tableau_Lancer_la_requête_à_partir_de_Excel_Files[[#This Row],[46_FN2]]+Tableau_Lancer_la_requête_à_partir_de_Excel_Files[[#This Row],[48_FN2]]+Tableau_Lancer_la_requête_à_partir_de_Excel_Files[[#This Row],[58_FN2]]+Tableau_Lancer_la_requête_à_partir_de_Excel_Files[[#This Row],[63_FN2]]+Tableau_Lancer_la_requête_à_partir_de_Excel_Files[[#This Row],[69_FN2]]+Tableau_Lancer_la_requête_à_partir_de_Excel_Files[[#This Row],[71_FN2]]+Tableau_Lancer_la_requête_à_partir_de_Excel_Files[[#This Row],[81_FN2]]+Tableau_Lancer_la_requête_à_partir_de_Excel_Files[[#This Row],[82_FN2]]+Tableau_Lancer_la_requête_à_partir_de_Excel_Files[[#This Row],[87_FN2]]+Tableau_Lancer_la_requête_à_partir_de_Excel_Files[[#This Row],[89_FN2]]</f>
        <v>0</v>
      </c>
      <c r="AD22" s="25"/>
      <c r="AE22" s="25"/>
      <c r="AF22" s="25"/>
      <c r="AG22" s="25"/>
      <c r="AH22" s="25"/>
      <c r="AI22" s="25"/>
      <c r="AJ22" s="25"/>
      <c r="AK22" s="25"/>
      <c r="AL22" s="25"/>
      <c r="AM22" s="25"/>
      <c r="AN22" s="25"/>
      <c r="AO22" s="25"/>
      <c r="AP22" s="25"/>
      <c r="AQ22" s="25"/>
      <c r="AR22" s="25"/>
      <c r="AS22" s="25"/>
      <c r="AT22" s="25"/>
      <c r="AU22" s="25"/>
      <c r="AV22" s="25"/>
      <c r="AW22" s="25"/>
      <c r="AX22" s="25"/>
      <c r="AY22" s="25"/>
      <c r="AZ22" s="50">
        <v>0</v>
      </c>
      <c r="BA22" s="50">
        <v>0</v>
      </c>
      <c r="BB22" s="48"/>
      <c r="BC22" s="48"/>
      <c r="BD22" s="63"/>
      <c r="BE22" s="70"/>
      <c r="BQ22" s="14"/>
      <c r="BR22" s="14"/>
      <c r="BS22" s="14"/>
      <c r="BT22" s="14"/>
      <c r="BU22" s="14"/>
      <c r="BV22" s="14"/>
      <c r="BW22" s="14"/>
      <c r="BX22" s="14"/>
      <c r="BY22" s="14"/>
      <c r="BZ22" s="14"/>
      <c r="CA22" s="14"/>
      <c r="CB22" s="14"/>
      <c r="CC22" s="14"/>
      <c r="CD22" s="14"/>
      <c r="CE22" s="14"/>
      <c r="CF22" s="14"/>
      <c r="CG22" s="14"/>
      <c r="CH22" s="14"/>
      <c r="CI22" s="14"/>
      <c r="CJ22" s="14"/>
      <c r="CK22" s="14"/>
      <c r="CL22" s="14"/>
    </row>
    <row r="23" spans="1:90" ht="30" x14ac:dyDescent="0.25">
      <c r="A23" s="46" t="s">
        <v>5</v>
      </c>
      <c r="B23" s="47" t="s">
        <v>267</v>
      </c>
      <c r="C23" s="47" t="s">
        <v>267</v>
      </c>
      <c r="D23" s="48" t="s">
        <v>389</v>
      </c>
      <c r="E23" s="49" t="s">
        <v>268</v>
      </c>
      <c r="F23" s="49" t="s">
        <v>253</v>
      </c>
      <c r="G23" s="50">
        <v>148125.09</v>
      </c>
      <c r="H23" s="50">
        <v>118500.07</v>
      </c>
      <c r="I23" s="51" t="s">
        <v>212</v>
      </c>
      <c r="J23" s="47"/>
      <c r="K23" s="51" t="s">
        <v>211</v>
      </c>
      <c r="L23" s="47" t="s">
        <v>204</v>
      </c>
      <c r="M23" s="47" t="s">
        <v>228</v>
      </c>
      <c r="N23" s="47"/>
      <c r="O23" s="43">
        <v>42793</v>
      </c>
      <c r="P23" s="50">
        <f>Tableau_Lancer_la_requête_à_partir_de_Excel_Files[[#This Row],[Aide Massif Obtenue]]+Tableau_Lancer_la_requête_à_partir_de_Excel_Files[[#This Row],[Autre Public2]]</f>
        <v>101369.7</v>
      </c>
      <c r="Q23" s="52">
        <f>(Tableau_Lancer_la_requête_à_partir_de_Excel_Files[[#This Row],[Autre Public2]]+Tableau_Lancer_la_requête_à_partir_de_Excel_Files[[#This Row],[Aide Massif Obtenue]])/Tableau_Lancer_la_requête_à_partir_de_Excel_Files[[#This Row],[Coût total déposé]]</f>
        <v>0.68435198925448759</v>
      </c>
      <c r="R23" s="50">
        <f>Tableau_Lancer_la_requête_à_partir_de_Excel_Files[[#This Row],[Total_Etat_FN2 ]]+Tableau_Lancer_la_requête_à_partir_de_Excel_Files[[#This Row],[Total_Regions_FN2 ]]+Tableau_Lancer_la_requête_à_partir_de_Excel_Files[[#This Row],[Total_Dpts_FN2 ]]+Tableau_Lancer_la_requête_à_partir_de_Excel_Files[[#This Row],[''Prévisionnel FEDER'']]</f>
        <v>101369.7</v>
      </c>
      <c r="S23" s="53">
        <f>Tableau_Lancer_la_requête_à_partir_de_Excel_Files[[#This Row],[Aide Massif Obtenue]]/Tableau_Lancer_la_requête_à_partir_de_Excel_Files[[#This Row],[Coût total déposé]]</f>
        <v>0.68435198925448759</v>
      </c>
      <c r="T23" s="50">
        <f>Tableau_Lancer_la_requête_à_partir_de_Excel_Files[[#This Row],[Aide Publique Obtenue]]-Tableau_Lancer_la_requête_à_partir_de_Excel_Files[[#This Row],[Aide Publique demandée]]</f>
        <v>-17130.37000000001</v>
      </c>
      <c r="U23" s="50">
        <f>Tableau_Lancer_la_requête_à_partir_de_Excel_Files[[#This Row],[FNADT_FN2]]+Tableau_Lancer_la_requête_à_partir_de_Excel_Files[[#This Row],[AgricultureFN2]]</f>
        <v>81369.7</v>
      </c>
      <c r="V23" s="50">
        <v>81369.7</v>
      </c>
      <c r="W23" s="50"/>
      <c r="X23" s="50">
        <f>Tableau_Lancer_la_requête_à_partir_de_Excel_Files[[#This Row],[ALPC_FN2]]+Tableau_Lancer_la_requête_à_partir_de_Excel_Files[[#This Row],[AURA_FN2]]+Tableau_Lancer_la_requête_à_partir_de_Excel_Files[[#This Row],[BFC_FN2]]+Tableau_Lancer_la_requête_à_partir_de_Excel_Files[[#This Row],[LRMP_FN2]]</f>
        <v>20000</v>
      </c>
      <c r="Y23" s="50">
        <v>20000</v>
      </c>
      <c r="Z23" s="50"/>
      <c r="AA23" s="50"/>
      <c r="AB23" s="50"/>
      <c r="AC23" s="50">
        <f>Tableau_Lancer_la_requête_à_partir_de_Excel_Files[[#This Row],[03_FN2]]+Tableau_Lancer_la_requête_à_partir_de_Excel_Files[[#This Row],[07_FN2]]+Tableau_Lancer_la_requête_à_partir_de_Excel_Files[[#This Row],[11_FN2]]+Tableau_Lancer_la_requête_à_partir_de_Excel_Files[[#This Row],[12_FN2]]+Tableau_Lancer_la_requête_à_partir_de_Excel_Files[[#This Row],[15_FN2]]+Tableau_Lancer_la_requête_à_partir_de_Excel_Files[[#This Row],[19_FN2]]+Tableau_Lancer_la_requête_à_partir_de_Excel_Files[[#This Row],[21_FN2]]+Tableau_Lancer_la_requête_à_partir_de_Excel_Files[[#This Row],[23_FN2]]+Tableau_Lancer_la_requête_à_partir_de_Excel_Files[[#This Row],[30_FN2]]+Tableau_Lancer_la_requête_à_partir_de_Excel_Files[[#This Row],[34_FN2]]+Tableau_Lancer_la_requête_à_partir_de_Excel_Files[[#This Row],[42_FN2]]+Tableau_Lancer_la_requête_à_partir_de_Excel_Files[[#This Row],[43_FN2]]+Tableau_Lancer_la_requête_à_partir_de_Excel_Files[[#This Row],[46_FN2]]+Tableau_Lancer_la_requête_à_partir_de_Excel_Files[[#This Row],[48_FN2]]+Tableau_Lancer_la_requête_à_partir_de_Excel_Files[[#This Row],[58_FN2]]+Tableau_Lancer_la_requête_à_partir_de_Excel_Files[[#This Row],[63_FN2]]+Tableau_Lancer_la_requête_à_partir_de_Excel_Files[[#This Row],[69_FN2]]+Tableau_Lancer_la_requête_à_partir_de_Excel_Files[[#This Row],[71_FN2]]+Tableau_Lancer_la_requête_à_partir_de_Excel_Files[[#This Row],[81_FN2]]+Tableau_Lancer_la_requête_à_partir_de_Excel_Files[[#This Row],[82_FN2]]+Tableau_Lancer_la_requête_à_partir_de_Excel_Files[[#This Row],[87_FN2]]+Tableau_Lancer_la_requête_à_partir_de_Excel_Files[[#This Row],[89_FN2]]</f>
        <v>0</v>
      </c>
      <c r="AD23" s="25"/>
      <c r="AE23" s="25"/>
      <c r="AF23" s="25"/>
      <c r="AG23" s="25"/>
      <c r="AH23" s="25"/>
      <c r="AI23" s="25"/>
      <c r="AJ23" s="25"/>
      <c r="AK23" s="25"/>
      <c r="AL23" s="25"/>
      <c r="AM23" s="25"/>
      <c r="AN23" s="25"/>
      <c r="AO23" s="25"/>
      <c r="AP23" s="25"/>
      <c r="AQ23" s="25"/>
      <c r="AR23" s="25"/>
      <c r="AS23" s="25"/>
      <c r="AT23" s="25"/>
      <c r="AU23" s="25"/>
      <c r="AV23" s="25"/>
      <c r="AW23" s="25"/>
      <c r="AX23" s="25"/>
      <c r="AY23" s="25"/>
      <c r="AZ23" s="50">
        <v>0</v>
      </c>
      <c r="BA23" s="50">
        <v>0</v>
      </c>
      <c r="BB23" s="48"/>
      <c r="BC23" s="48"/>
      <c r="BD23" s="63"/>
      <c r="BE23" s="70"/>
      <c r="BQ23" s="14"/>
      <c r="BR23" s="14"/>
      <c r="BS23" s="14"/>
      <c r="BT23" s="14"/>
      <c r="BU23" s="14"/>
      <c r="BV23" s="14"/>
      <c r="BW23" s="14"/>
      <c r="BX23" s="14"/>
      <c r="BY23" s="14"/>
      <c r="BZ23" s="14"/>
      <c r="CA23" s="14"/>
      <c r="CB23" s="14"/>
      <c r="CC23" s="14"/>
      <c r="CD23" s="14"/>
      <c r="CE23" s="14"/>
      <c r="CF23" s="14"/>
      <c r="CG23" s="14"/>
      <c r="CH23" s="14"/>
      <c r="CI23" s="14"/>
      <c r="CJ23" s="14"/>
      <c r="CK23" s="14"/>
      <c r="CL23" s="14"/>
    </row>
    <row r="24" spans="1:90" ht="30" x14ac:dyDescent="0.25">
      <c r="A24" s="46" t="s">
        <v>5</v>
      </c>
      <c r="B24" s="47" t="s">
        <v>269</v>
      </c>
      <c r="C24" s="47" t="s">
        <v>269</v>
      </c>
      <c r="D24" s="48" t="s">
        <v>389</v>
      </c>
      <c r="E24" s="49" t="s">
        <v>270</v>
      </c>
      <c r="F24" s="49" t="s">
        <v>253</v>
      </c>
      <c r="G24" s="50">
        <v>155603.75</v>
      </c>
      <c r="H24" s="50">
        <v>124482.9</v>
      </c>
      <c r="I24" s="51" t="s">
        <v>212</v>
      </c>
      <c r="J24" s="47"/>
      <c r="K24" s="51" t="s">
        <v>211</v>
      </c>
      <c r="L24" s="47" t="s">
        <v>204</v>
      </c>
      <c r="M24" s="47" t="s">
        <v>219</v>
      </c>
      <c r="N24" s="47"/>
      <c r="O24" s="43">
        <v>42793</v>
      </c>
      <c r="P24" s="50">
        <f>Tableau_Lancer_la_requête_à_partir_de_Excel_Files[[#This Row],[Aide Massif Obtenue]]+Tableau_Lancer_la_requête_à_partir_de_Excel_Files[[#This Row],[Autre Public2]]</f>
        <v>108920.39</v>
      </c>
      <c r="Q24" s="52">
        <f>(Tableau_Lancer_la_requête_à_partir_de_Excel_Files[[#This Row],[Autre Public2]]+Tableau_Lancer_la_requête_à_partir_de_Excel_Files[[#This Row],[Aide Massif Obtenue]])/Tableau_Lancer_la_requête_à_partir_de_Excel_Files[[#This Row],[Coût total déposé]]</f>
        <v>0.69998563659294843</v>
      </c>
      <c r="R24" s="50">
        <f>Tableau_Lancer_la_requête_à_partir_de_Excel_Files[[#This Row],[Total_Etat_FN2 ]]+Tableau_Lancer_la_requête_à_partir_de_Excel_Files[[#This Row],[Total_Regions_FN2 ]]+Tableau_Lancer_la_requête_à_partir_de_Excel_Files[[#This Row],[Total_Dpts_FN2 ]]+Tableau_Lancer_la_requête_à_partir_de_Excel_Files[[#This Row],[''Prévisionnel FEDER'']]</f>
        <v>108920.39</v>
      </c>
      <c r="S24" s="53">
        <f>Tableau_Lancer_la_requête_à_partir_de_Excel_Files[[#This Row],[Aide Massif Obtenue]]/Tableau_Lancer_la_requête_à_partir_de_Excel_Files[[#This Row],[Coût total déposé]]</f>
        <v>0.69998563659294843</v>
      </c>
      <c r="T24" s="50">
        <f>Tableau_Lancer_la_requête_à_partir_de_Excel_Files[[#This Row],[Aide Publique Obtenue]]-Tableau_Lancer_la_requête_à_partir_de_Excel_Files[[#This Row],[Aide Publique demandée]]</f>
        <v>-15562.509999999995</v>
      </c>
      <c r="U24" s="50">
        <f>Tableau_Lancer_la_requête_à_partir_de_Excel_Files[[#This Row],[FNADT_FN2]]+Tableau_Lancer_la_requête_à_partir_de_Excel_Files[[#This Row],[AgricultureFN2]]</f>
        <v>108920.39</v>
      </c>
      <c r="V24" s="50">
        <v>108920.39</v>
      </c>
      <c r="W24" s="50"/>
      <c r="X24" s="50">
        <f>Tableau_Lancer_la_requête_à_partir_de_Excel_Files[[#This Row],[ALPC_FN2]]+Tableau_Lancer_la_requête_à_partir_de_Excel_Files[[#This Row],[AURA_FN2]]+Tableau_Lancer_la_requête_à_partir_de_Excel_Files[[#This Row],[BFC_FN2]]+Tableau_Lancer_la_requête_à_partir_de_Excel_Files[[#This Row],[LRMP_FN2]]</f>
        <v>0</v>
      </c>
      <c r="Y24" s="50"/>
      <c r="Z24" s="50"/>
      <c r="AA24" s="50"/>
      <c r="AB24" s="50"/>
      <c r="AC24" s="50">
        <f>Tableau_Lancer_la_requête_à_partir_de_Excel_Files[[#This Row],[03_FN2]]+Tableau_Lancer_la_requête_à_partir_de_Excel_Files[[#This Row],[07_FN2]]+Tableau_Lancer_la_requête_à_partir_de_Excel_Files[[#This Row],[11_FN2]]+Tableau_Lancer_la_requête_à_partir_de_Excel_Files[[#This Row],[12_FN2]]+Tableau_Lancer_la_requête_à_partir_de_Excel_Files[[#This Row],[15_FN2]]+Tableau_Lancer_la_requête_à_partir_de_Excel_Files[[#This Row],[19_FN2]]+Tableau_Lancer_la_requête_à_partir_de_Excel_Files[[#This Row],[21_FN2]]+Tableau_Lancer_la_requête_à_partir_de_Excel_Files[[#This Row],[23_FN2]]+Tableau_Lancer_la_requête_à_partir_de_Excel_Files[[#This Row],[30_FN2]]+Tableau_Lancer_la_requête_à_partir_de_Excel_Files[[#This Row],[34_FN2]]+Tableau_Lancer_la_requête_à_partir_de_Excel_Files[[#This Row],[42_FN2]]+Tableau_Lancer_la_requête_à_partir_de_Excel_Files[[#This Row],[43_FN2]]+Tableau_Lancer_la_requête_à_partir_de_Excel_Files[[#This Row],[46_FN2]]+Tableau_Lancer_la_requête_à_partir_de_Excel_Files[[#This Row],[48_FN2]]+Tableau_Lancer_la_requête_à_partir_de_Excel_Files[[#This Row],[58_FN2]]+Tableau_Lancer_la_requête_à_partir_de_Excel_Files[[#This Row],[63_FN2]]+Tableau_Lancer_la_requête_à_partir_de_Excel_Files[[#This Row],[69_FN2]]+Tableau_Lancer_la_requête_à_partir_de_Excel_Files[[#This Row],[71_FN2]]+Tableau_Lancer_la_requête_à_partir_de_Excel_Files[[#This Row],[81_FN2]]+Tableau_Lancer_la_requête_à_partir_de_Excel_Files[[#This Row],[82_FN2]]+Tableau_Lancer_la_requête_à_partir_de_Excel_Files[[#This Row],[87_FN2]]+Tableau_Lancer_la_requête_à_partir_de_Excel_Files[[#This Row],[89_FN2]]</f>
        <v>0</v>
      </c>
      <c r="AD24" s="25"/>
      <c r="AE24" s="25"/>
      <c r="AF24" s="25"/>
      <c r="AG24" s="25"/>
      <c r="AH24" s="25"/>
      <c r="AI24" s="25"/>
      <c r="AJ24" s="25"/>
      <c r="AK24" s="25"/>
      <c r="AL24" s="25"/>
      <c r="AM24" s="25"/>
      <c r="AN24" s="25"/>
      <c r="AO24" s="25"/>
      <c r="AP24" s="25"/>
      <c r="AQ24" s="25"/>
      <c r="AR24" s="25"/>
      <c r="AS24" s="25"/>
      <c r="AT24" s="25"/>
      <c r="AU24" s="25"/>
      <c r="AV24" s="25"/>
      <c r="AW24" s="25"/>
      <c r="AX24" s="25"/>
      <c r="AY24" s="25"/>
      <c r="AZ24" s="50">
        <v>0</v>
      </c>
      <c r="BA24" s="50">
        <v>0</v>
      </c>
      <c r="BB24" s="48"/>
      <c r="BC24" s="48"/>
      <c r="BD24" s="63"/>
      <c r="BE24" s="70"/>
      <c r="BQ24" s="14"/>
      <c r="BR24" s="14"/>
      <c r="BS24" s="14"/>
      <c r="BT24" s="14"/>
      <c r="BU24" s="14"/>
      <c r="BV24" s="14"/>
      <c r="BW24" s="14"/>
      <c r="BX24" s="14"/>
      <c r="BY24" s="14"/>
      <c r="BZ24" s="14"/>
      <c r="CA24" s="14"/>
      <c r="CB24" s="14"/>
      <c r="CC24" s="14"/>
      <c r="CD24" s="14"/>
      <c r="CE24" s="14"/>
      <c r="CF24" s="14"/>
      <c r="CG24" s="14"/>
      <c r="CH24" s="14"/>
      <c r="CI24" s="14"/>
      <c r="CJ24" s="14"/>
      <c r="CK24" s="14"/>
      <c r="CL24" s="14"/>
    </row>
    <row r="25" spans="1:90" ht="30" x14ac:dyDescent="0.25">
      <c r="A25" s="54" t="s">
        <v>5</v>
      </c>
      <c r="B25" s="55" t="s">
        <v>271</v>
      </c>
      <c r="C25" s="55" t="s">
        <v>271</v>
      </c>
      <c r="D25" s="56" t="s">
        <v>389</v>
      </c>
      <c r="E25" s="57" t="s">
        <v>272</v>
      </c>
      <c r="F25" s="57" t="s">
        <v>253</v>
      </c>
      <c r="G25" s="58">
        <v>56246.47</v>
      </c>
      <c r="H25" s="58">
        <v>39372.53</v>
      </c>
      <c r="I25" s="59" t="s">
        <v>209</v>
      </c>
      <c r="J25" s="55"/>
      <c r="K25" s="59" t="s">
        <v>211</v>
      </c>
      <c r="L25" s="55" t="s">
        <v>204</v>
      </c>
      <c r="M25" s="55" t="s">
        <v>219</v>
      </c>
      <c r="N25" s="55"/>
      <c r="O25" s="43">
        <v>42793</v>
      </c>
      <c r="P25" s="58">
        <f>Tableau_Lancer_la_requête_à_partir_de_Excel_Files[[#This Row],[Aide Massif Obtenue]]+Tableau_Lancer_la_requête_à_partir_de_Excel_Files[[#This Row],[Autre Public2]]</f>
        <v>39369.47</v>
      </c>
      <c r="Q25" s="60">
        <f>(Tableau_Lancer_la_requête_à_partir_de_Excel_Files[[#This Row],[Autre Public2]]+Tableau_Lancer_la_requête_à_partir_de_Excel_Files[[#This Row],[Aide Massif Obtenue]])/Tableau_Lancer_la_requête_à_partir_de_Excel_Files[[#This Row],[Coût total déposé]]</f>
        <v>0.69994561436477698</v>
      </c>
      <c r="R25" s="58">
        <f>Tableau_Lancer_la_requête_à_partir_de_Excel_Files[[#This Row],[Total_Etat_FN2 ]]+Tableau_Lancer_la_requête_à_partir_de_Excel_Files[[#This Row],[Total_Regions_FN2 ]]+Tableau_Lancer_la_requête_à_partir_de_Excel_Files[[#This Row],[Total_Dpts_FN2 ]]+Tableau_Lancer_la_requête_à_partir_de_Excel_Files[[#This Row],[''Prévisionnel FEDER'']]</f>
        <v>39369.47</v>
      </c>
      <c r="S25" s="61">
        <f>Tableau_Lancer_la_requête_à_partir_de_Excel_Files[[#This Row],[Aide Massif Obtenue]]/Tableau_Lancer_la_requête_à_partir_de_Excel_Files[[#This Row],[Coût total déposé]]</f>
        <v>0.69994561436477698</v>
      </c>
      <c r="T25" s="58">
        <f>Tableau_Lancer_la_requête_à_partir_de_Excel_Files[[#This Row],[Aide Publique Obtenue]]-Tableau_Lancer_la_requête_à_partir_de_Excel_Files[[#This Row],[Aide Publique demandée]]</f>
        <v>-3.0599999999976717</v>
      </c>
      <c r="U25" s="58">
        <f>Tableau_Lancer_la_requête_à_partir_de_Excel_Files[[#This Row],[FNADT_FN2]]+Tableau_Lancer_la_requête_à_partir_de_Excel_Files[[#This Row],[AgricultureFN2]]</f>
        <v>39369.47</v>
      </c>
      <c r="V25" s="58">
        <v>39369.47</v>
      </c>
      <c r="W25" s="58"/>
      <c r="X25" s="58">
        <f>Tableau_Lancer_la_requête_à_partir_de_Excel_Files[[#This Row],[ALPC_FN2]]+Tableau_Lancer_la_requête_à_partir_de_Excel_Files[[#This Row],[AURA_FN2]]+Tableau_Lancer_la_requête_à_partir_de_Excel_Files[[#This Row],[BFC_FN2]]+Tableau_Lancer_la_requête_à_partir_de_Excel_Files[[#This Row],[LRMP_FN2]]</f>
        <v>0</v>
      </c>
      <c r="Y25" s="58"/>
      <c r="Z25" s="58"/>
      <c r="AA25" s="58"/>
      <c r="AB25" s="58"/>
      <c r="AC25" s="58">
        <f>Tableau_Lancer_la_requête_à_partir_de_Excel_Files[[#This Row],[03_FN2]]+Tableau_Lancer_la_requête_à_partir_de_Excel_Files[[#This Row],[07_FN2]]+Tableau_Lancer_la_requête_à_partir_de_Excel_Files[[#This Row],[11_FN2]]+Tableau_Lancer_la_requête_à_partir_de_Excel_Files[[#This Row],[12_FN2]]+Tableau_Lancer_la_requête_à_partir_de_Excel_Files[[#This Row],[15_FN2]]+Tableau_Lancer_la_requête_à_partir_de_Excel_Files[[#This Row],[19_FN2]]+Tableau_Lancer_la_requête_à_partir_de_Excel_Files[[#This Row],[21_FN2]]+Tableau_Lancer_la_requête_à_partir_de_Excel_Files[[#This Row],[23_FN2]]+Tableau_Lancer_la_requête_à_partir_de_Excel_Files[[#This Row],[30_FN2]]+Tableau_Lancer_la_requête_à_partir_de_Excel_Files[[#This Row],[34_FN2]]+Tableau_Lancer_la_requête_à_partir_de_Excel_Files[[#This Row],[42_FN2]]+Tableau_Lancer_la_requête_à_partir_de_Excel_Files[[#This Row],[43_FN2]]+Tableau_Lancer_la_requête_à_partir_de_Excel_Files[[#This Row],[46_FN2]]+Tableau_Lancer_la_requête_à_partir_de_Excel_Files[[#This Row],[48_FN2]]+Tableau_Lancer_la_requête_à_partir_de_Excel_Files[[#This Row],[58_FN2]]+Tableau_Lancer_la_requête_à_partir_de_Excel_Files[[#This Row],[63_FN2]]+Tableau_Lancer_la_requête_à_partir_de_Excel_Files[[#This Row],[69_FN2]]+Tableau_Lancer_la_requête_à_partir_de_Excel_Files[[#This Row],[71_FN2]]+Tableau_Lancer_la_requête_à_partir_de_Excel_Files[[#This Row],[81_FN2]]+Tableau_Lancer_la_requête_à_partir_de_Excel_Files[[#This Row],[82_FN2]]+Tableau_Lancer_la_requête_à_partir_de_Excel_Files[[#This Row],[87_FN2]]+Tableau_Lancer_la_requête_à_partir_de_Excel_Files[[#This Row],[89_FN2]]</f>
        <v>0</v>
      </c>
      <c r="AD25" s="26"/>
      <c r="AE25" s="26"/>
      <c r="AF25" s="26"/>
      <c r="AG25" s="26"/>
      <c r="AH25" s="26"/>
      <c r="AI25" s="26"/>
      <c r="AJ25" s="26"/>
      <c r="AK25" s="26"/>
      <c r="AL25" s="26"/>
      <c r="AM25" s="26"/>
      <c r="AN25" s="26"/>
      <c r="AO25" s="26"/>
      <c r="AP25" s="26"/>
      <c r="AQ25" s="26"/>
      <c r="AR25" s="26"/>
      <c r="AS25" s="26"/>
      <c r="AT25" s="26"/>
      <c r="AU25" s="26"/>
      <c r="AV25" s="26"/>
      <c r="AW25" s="26"/>
      <c r="AX25" s="26"/>
      <c r="AY25" s="26"/>
      <c r="AZ25" s="58">
        <v>0</v>
      </c>
      <c r="BA25" s="58">
        <v>0</v>
      </c>
      <c r="BB25" s="56"/>
      <c r="BC25" s="56"/>
      <c r="BD25" s="64"/>
      <c r="BE25" s="70"/>
      <c r="BQ25" s="14"/>
      <c r="BR25" s="14"/>
      <c r="BS25" s="14"/>
      <c r="BT25" s="14"/>
      <c r="BU25" s="14"/>
      <c r="BV25" s="14"/>
      <c r="BW25" s="14"/>
      <c r="BX25" s="14"/>
      <c r="BY25" s="14"/>
      <c r="BZ25" s="14"/>
      <c r="CA25" s="14"/>
      <c r="CB25" s="14"/>
      <c r="CC25" s="14"/>
      <c r="CD25" s="14"/>
      <c r="CE25" s="14"/>
      <c r="CF25" s="14"/>
      <c r="CG25" s="14"/>
      <c r="CH25" s="14"/>
      <c r="CI25" s="14"/>
      <c r="CJ25" s="14"/>
      <c r="CK25" s="14"/>
      <c r="CL25" s="14"/>
    </row>
    <row r="26" spans="1:90" ht="22.5" customHeight="1" x14ac:dyDescent="0.25">
      <c r="A26" s="12" t="s">
        <v>6</v>
      </c>
      <c r="B26" s="15" t="s">
        <v>275</v>
      </c>
      <c r="C26" s="15" t="s">
        <v>282</v>
      </c>
      <c r="D26" s="18" t="s">
        <v>391</v>
      </c>
      <c r="E26" s="71" t="s">
        <v>273</v>
      </c>
      <c r="F26" s="71" t="s">
        <v>274</v>
      </c>
      <c r="G26" s="70">
        <v>140000</v>
      </c>
      <c r="H26" s="70">
        <v>98000</v>
      </c>
      <c r="I26" s="17" t="s">
        <v>209</v>
      </c>
      <c r="J26" s="15">
        <v>56000</v>
      </c>
      <c r="K26" s="17" t="s">
        <v>210</v>
      </c>
      <c r="L26" s="15" t="s">
        <v>204</v>
      </c>
      <c r="M26" s="15"/>
      <c r="N26" s="15" t="s">
        <v>241</v>
      </c>
      <c r="O26" s="17">
        <v>42856</v>
      </c>
      <c r="P26" s="70">
        <f>Tableau_Lancer_la_requête_à_partir_de_Excel_Files[[#This Row],[Aide Massif Obtenue]]+Tableau_Lancer_la_requête_à_partir_de_Excel_Files[[#This Row],[Autre Public2]]</f>
        <v>95000</v>
      </c>
      <c r="Q26" s="13">
        <f>(Tableau_Lancer_la_requête_à_partir_de_Excel_Files[[#This Row],[Autre Public2]]+Tableau_Lancer_la_requête_à_partir_de_Excel_Files[[#This Row],[Aide Massif Obtenue]])/Tableau_Lancer_la_requête_à_partir_de_Excel_Files[[#This Row],[Coût total déposé]]</f>
        <v>0.6785714285714286</v>
      </c>
      <c r="R26" s="70">
        <f>Tableau_Lancer_la_requête_à_partir_de_Excel_Files[[#This Row],[Total_Etat_FN2 ]]+Tableau_Lancer_la_requête_à_partir_de_Excel_Files[[#This Row],[Total_Regions_FN2 ]]+Tableau_Lancer_la_requête_à_partir_de_Excel_Files[[#This Row],[Total_Dpts_FN2 ]]+Tableau_Lancer_la_requête_à_partir_de_Excel_Files[[#This Row],[''Prévisionnel FEDER'']]</f>
        <v>65000</v>
      </c>
      <c r="S26" s="16">
        <f>Tableau_Lancer_la_requête_à_partir_de_Excel_Files[[#This Row],[Aide Massif Obtenue]]/Tableau_Lancer_la_requête_à_partir_de_Excel_Files[[#This Row],[Coût total déposé]]</f>
        <v>0.4642857142857143</v>
      </c>
      <c r="T26" s="70">
        <f>Tableau_Lancer_la_requête_à_partir_de_Excel_Files[[#This Row],[Aide Publique Obtenue]]-Tableau_Lancer_la_requête_à_partir_de_Excel_Files[[#This Row],[Aide Publique demandée]]</f>
        <v>-3000</v>
      </c>
      <c r="U26" s="70">
        <f>Tableau_Lancer_la_requête_à_partir_de_Excel_Files[[#This Row],[FNADT_FN2]]+Tableau_Lancer_la_requête_à_partir_de_Excel_Files[[#This Row],[AgricultureFN2]]</f>
        <v>0</v>
      </c>
      <c r="V26" s="70"/>
      <c r="W26" s="70"/>
      <c r="X26" s="70">
        <f>Tableau_Lancer_la_requête_à_partir_de_Excel_Files[[#This Row],[ALPC_FN2]]+Tableau_Lancer_la_requête_à_partir_de_Excel_Files[[#This Row],[AURA_FN2]]+Tableau_Lancer_la_requête_à_partir_de_Excel_Files[[#This Row],[BFC_FN2]]+Tableau_Lancer_la_requête_à_partir_de_Excel_Files[[#This Row],[LRMP_FN2]]</f>
        <v>0</v>
      </c>
      <c r="Y26" s="70"/>
      <c r="Z26" s="70"/>
      <c r="AA26" s="70"/>
      <c r="AB26" s="70"/>
      <c r="AC26" s="70">
        <f>Tableau_Lancer_la_requête_à_partir_de_Excel_Files[[#This Row],[03_FN2]]+Tableau_Lancer_la_requête_à_partir_de_Excel_Files[[#This Row],[07_FN2]]+Tableau_Lancer_la_requête_à_partir_de_Excel_Files[[#This Row],[11_FN2]]+Tableau_Lancer_la_requête_à_partir_de_Excel_Files[[#This Row],[12_FN2]]+Tableau_Lancer_la_requête_à_partir_de_Excel_Files[[#This Row],[15_FN2]]+Tableau_Lancer_la_requête_à_partir_de_Excel_Files[[#This Row],[19_FN2]]+Tableau_Lancer_la_requête_à_partir_de_Excel_Files[[#This Row],[21_FN2]]+Tableau_Lancer_la_requête_à_partir_de_Excel_Files[[#This Row],[23_FN2]]+Tableau_Lancer_la_requête_à_partir_de_Excel_Files[[#This Row],[30_FN2]]+Tableau_Lancer_la_requête_à_partir_de_Excel_Files[[#This Row],[34_FN2]]+Tableau_Lancer_la_requête_à_partir_de_Excel_Files[[#This Row],[42_FN2]]+Tableau_Lancer_la_requête_à_partir_de_Excel_Files[[#This Row],[43_FN2]]+Tableau_Lancer_la_requête_à_partir_de_Excel_Files[[#This Row],[46_FN2]]+Tableau_Lancer_la_requête_à_partir_de_Excel_Files[[#This Row],[48_FN2]]+Tableau_Lancer_la_requête_à_partir_de_Excel_Files[[#This Row],[58_FN2]]+Tableau_Lancer_la_requête_à_partir_de_Excel_Files[[#This Row],[63_FN2]]+Tableau_Lancer_la_requête_à_partir_de_Excel_Files[[#This Row],[69_FN2]]+Tableau_Lancer_la_requête_à_partir_de_Excel_Files[[#This Row],[71_FN2]]+Tableau_Lancer_la_requête_à_partir_de_Excel_Files[[#This Row],[81_FN2]]+Tableau_Lancer_la_requête_à_partir_de_Excel_Files[[#This Row],[82_FN2]]+Tableau_Lancer_la_requête_à_partir_de_Excel_Files[[#This Row],[87_FN2]]+Tableau_Lancer_la_requête_à_partir_de_Excel_Files[[#This Row],[89_FN2]]</f>
        <v>9000</v>
      </c>
      <c r="AD26" s="21"/>
      <c r="AE26" s="21"/>
      <c r="AF26" s="21"/>
      <c r="AG26" s="21"/>
      <c r="AH26" s="21"/>
      <c r="AI26" s="21"/>
      <c r="AJ26" s="21"/>
      <c r="AK26" s="21"/>
      <c r="AL26" s="21"/>
      <c r="AM26" s="21">
        <v>9000</v>
      </c>
      <c r="AN26" s="21"/>
      <c r="AO26" s="21"/>
      <c r="AP26" s="21"/>
      <c r="AQ26" s="21"/>
      <c r="AR26" s="21"/>
      <c r="AS26" s="21"/>
      <c r="AT26" s="21"/>
      <c r="AU26" s="21"/>
      <c r="AV26" s="21"/>
      <c r="AW26" s="21"/>
      <c r="AX26" s="21"/>
      <c r="AY26" s="21"/>
      <c r="AZ26" s="70">
        <v>30000</v>
      </c>
      <c r="BA26" s="70">
        <v>56000</v>
      </c>
      <c r="BB26" s="18"/>
      <c r="BC26" s="18"/>
      <c r="BD26" s="70" t="s">
        <v>425</v>
      </c>
      <c r="BE26" s="70"/>
      <c r="BQ26" s="14"/>
      <c r="BR26" s="14"/>
      <c r="BS26" s="14"/>
      <c r="BT26" s="14"/>
      <c r="BU26" s="14"/>
      <c r="BV26" s="14"/>
      <c r="BW26" s="14"/>
      <c r="BX26" s="14"/>
      <c r="BY26" s="14"/>
      <c r="BZ26" s="14"/>
      <c r="CA26" s="14"/>
      <c r="CB26" s="14"/>
      <c r="CC26" s="14"/>
      <c r="CD26" s="14"/>
      <c r="CE26" s="14"/>
      <c r="CF26" s="14"/>
      <c r="CG26" s="14"/>
      <c r="CH26" s="14"/>
      <c r="CI26" s="14"/>
      <c r="CJ26" s="14"/>
      <c r="CK26" s="14"/>
      <c r="CL26" s="14"/>
    </row>
    <row r="27" spans="1:90" ht="30" x14ac:dyDescent="0.25">
      <c r="A27" s="28" t="s">
        <v>6</v>
      </c>
      <c r="B27" s="29" t="s">
        <v>285</v>
      </c>
      <c r="C27" s="29"/>
      <c r="D27" s="30" t="s">
        <v>391</v>
      </c>
      <c r="E27" s="31" t="s">
        <v>283</v>
      </c>
      <c r="F27" s="31" t="s">
        <v>284</v>
      </c>
      <c r="G27" s="22">
        <v>69700</v>
      </c>
      <c r="H27" s="22">
        <v>43613</v>
      </c>
      <c r="I27" s="32" t="s">
        <v>286</v>
      </c>
      <c r="J27" s="29">
        <v>20275</v>
      </c>
      <c r="K27" s="32" t="s">
        <v>287</v>
      </c>
      <c r="L27" s="29"/>
      <c r="M27" s="29" t="s">
        <v>219</v>
      </c>
      <c r="N27" s="29"/>
      <c r="O27" s="32">
        <v>42849</v>
      </c>
      <c r="P27" s="22">
        <f>Tableau_Lancer_la_requête_à_partir_de_Excel_Files[[#This Row],[Aide Massif Obtenue]]+Tableau_Lancer_la_requête_à_partir_de_Excel_Files[[#This Row],[Autre Public2]]</f>
        <v>43613</v>
      </c>
      <c r="Q27" s="33">
        <f>(Tableau_Lancer_la_requête_à_partir_de_Excel_Files[[#This Row],[Autre Public2]]+Tableau_Lancer_la_requête_à_partir_de_Excel_Files[[#This Row],[Aide Massif Obtenue]])/Tableau_Lancer_la_requête_à_partir_de_Excel_Files[[#This Row],[Coût total déposé]]</f>
        <v>0.6257245337159254</v>
      </c>
      <c r="R27" s="22">
        <f>Tableau_Lancer_la_requête_à_partir_de_Excel_Files[[#This Row],[Total_Etat_FN2 ]]+Tableau_Lancer_la_requête_à_partir_de_Excel_Files[[#This Row],[Total_Regions_FN2 ]]+Tableau_Lancer_la_requête_à_partir_de_Excel_Files[[#This Row],[Total_Dpts_FN2 ]]+Tableau_Lancer_la_requête_à_partir_de_Excel_Files[[#This Row],[''Prévisionnel FEDER'']]</f>
        <v>35275</v>
      </c>
      <c r="S27" s="34">
        <f>Tableau_Lancer_la_requête_à_partir_de_Excel_Files[[#This Row],[Aide Massif Obtenue]]/Tableau_Lancer_la_requête_à_partir_de_Excel_Files[[#This Row],[Coût total déposé]]</f>
        <v>0.50609756097560976</v>
      </c>
      <c r="T27" s="22">
        <f>Tableau_Lancer_la_requête_à_partir_de_Excel_Files[[#This Row],[Aide Publique Obtenue]]-Tableau_Lancer_la_requête_à_partir_de_Excel_Files[[#This Row],[Aide Publique demandée]]</f>
        <v>0</v>
      </c>
      <c r="U27" s="22">
        <f>Tableau_Lancer_la_requête_à_partir_de_Excel_Files[[#This Row],[FNADT_FN2]]+Tableau_Lancer_la_requête_à_partir_de_Excel_Files[[#This Row],[AgricultureFN2]]</f>
        <v>0</v>
      </c>
      <c r="V27" s="22"/>
      <c r="W27" s="22"/>
      <c r="X27" s="22">
        <f>Tableau_Lancer_la_requête_à_partir_de_Excel_Files[[#This Row],[ALPC_FN2]]+Tableau_Lancer_la_requête_à_partir_de_Excel_Files[[#This Row],[AURA_FN2]]+Tableau_Lancer_la_requête_à_partir_de_Excel_Files[[#This Row],[BFC_FN2]]+Tableau_Lancer_la_requête_à_partir_de_Excel_Files[[#This Row],[LRMP_FN2]]</f>
        <v>15000</v>
      </c>
      <c r="Y27" s="22"/>
      <c r="Z27" s="22"/>
      <c r="AA27" s="22"/>
      <c r="AB27" s="22">
        <v>15000</v>
      </c>
      <c r="AC27" s="22">
        <v>0</v>
      </c>
      <c r="AD27" s="22"/>
      <c r="AE27" s="22"/>
      <c r="AF27" s="22"/>
      <c r="AG27" s="22"/>
      <c r="AH27" s="22"/>
      <c r="AI27" s="22"/>
      <c r="AJ27" s="22"/>
      <c r="AK27" s="22"/>
      <c r="AL27" s="22"/>
      <c r="AM27" s="22"/>
      <c r="AN27" s="22"/>
      <c r="AO27" s="22"/>
      <c r="AP27" s="22"/>
      <c r="AQ27" s="22"/>
      <c r="AR27" s="22"/>
      <c r="AS27" s="22"/>
      <c r="AT27" s="22"/>
      <c r="AU27" s="22"/>
      <c r="AV27" s="22"/>
      <c r="AW27" s="22"/>
      <c r="AX27" s="22"/>
      <c r="AY27" s="22"/>
      <c r="AZ27" s="22">
        <v>8338</v>
      </c>
      <c r="BA27" s="22">
        <v>20275</v>
      </c>
      <c r="BB27" s="30">
        <v>42736</v>
      </c>
      <c r="BC27" s="30"/>
      <c r="BD27" s="22"/>
      <c r="BE27" s="70"/>
      <c r="BQ27" s="14"/>
      <c r="BR27" s="14"/>
      <c r="BS27" s="14"/>
      <c r="BT27" s="14"/>
      <c r="BU27" s="14"/>
      <c r="BV27" s="14"/>
      <c r="BW27" s="14"/>
      <c r="BX27" s="14"/>
      <c r="BY27" s="14"/>
      <c r="BZ27" s="14"/>
      <c r="CA27" s="14"/>
      <c r="CB27" s="14"/>
      <c r="CC27" s="14"/>
      <c r="CD27" s="14"/>
      <c r="CE27" s="14"/>
      <c r="CF27" s="14"/>
      <c r="CG27" s="14"/>
      <c r="CH27" s="14"/>
      <c r="CI27" s="14"/>
      <c r="CJ27" s="14"/>
      <c r="CK27" s="14"/>
      <c r="CL27" s="14"/>
    </row>
    <row r="28" spans="1:90" ht="30" x14ac:dyDescent="0.25">
      <c r="A28" s="28" t="s">
        <v>6</v>
      </c>
      <c r="B28" s="29" t="s">
        <v>290</v>
      </c>
      <c r="C28" s="29"/>
      <c r="D28" s="30" t="s">
        <v>391</v>
      </c>
      <c r="E28" s="31" t="s">
        <v>288</v>
      </c>
      <c r="F28" s="31" t="s">
        <v>289</v>
      </c>
      <c r="G28" s="22">
        <v>45000</v>
      </c>
      <c r="H28" s="22">
        <v>31500</v>
      </c>
      <c r="I28" s="32" t="s">
        <v>209</v>
      </c>
      <c r="J28" s="29">
        <v>13500</v>
      </c>
      <c r="K28" s="32" t="s">
        <v>230</v>
      </c>
      <c r="L28" s="29"/>
      <c r="M28" s="29" t="s">
        <v>219</v>
      </c>
      <c r="N28" s="29" t="s">
        <v>291</v>
      </c>
      <c r="O28" s="32">
        <v>42873</v>
      </c>
      <c r="P28" s="22">
        <f>Tableau_Lancer_la_requête_à_partir_de_Excel_Files[[#This Row],[Aide Massif Obtenue]]+Tableau_Lancer_la_requête_à_partir_de_Excel_Files[[#This Row],[Autre Public2]]</f>
        <v>30290</v>
      </c>
      <c r="Q28" s="33">
        <f>(Tableau_Lancer_la_requête_à_partir_de_Excel_Files[[#This Row],[Autre Public2]]+Tableau_Lancer_la_requête_à_partir_de_Excel_Files[[#This Row],[Aide Massif Obtenue]])/Tableau_Lancer_la_requête_à_partir_de_Excel_Files[[#This Row],[Coût total déposé]]</f>
        <v>0.6731111111111111</v>
      </c>
      <c r="R28" s="22">
        <f>Tableau_Lancer_la_requête_à_partir_de_Excel_Files[[#This Row],[Total_Etat_FN2 ]]+Tableau_Lancer_la_requête_à_partir_de_Excel_Files[[#This Row],[Total_Regions_FN2 ]]+Tableau_Lancer_la_requête_à_partir_de_Excel_Files[[#This Row],[Total_Dpts_FN2 ]]+Tableau_Lancer_la_requête_à_partir_de_Excel_Files[[#This Row],[''Prévisionnel FEDER'']]</f>
        <v>30290</v>
      </c>
      <c r="S28" s="34">
        <f>Tableau_Lancer_la_requête_à_partir_de_Excel_Files[[#This Row],[Aide Massif Obtenue]]/Tableau_Lancer_la_requête_à_partir_de_Excel_Files[[#This Row],[Coût total déposé]]</f>
        <v>0.6731111111111111</v>
      </c>
      <c r="T28" s="22">
        <f>Tableau_Lancer_la_requête_à_partir_de_Excel_Files[[#This Row],[Aide Publique Obtenue]]-Tableau_Lancer_la_requête_à_partir_de_Excel_Files[[#This Row],[Aide Publique demandée]]</f>
        <v>-1210</v>
      </c>
      <c r="U28" s="22">
        <f>Tableau_Lancer_la_requête_à_partir_de_Excel_Files[[#This Row],[FNADT_FN2]]+Tableau_Lancer_la_requête_à_partir_de_Excel_Files[[#This Row],[AgricultureFN2]]</f>
        <v>0</v>
      </c>
      <c r="V28" s="22"/>
      <c r="W28" s="22"/>
      <c r="X28" s="22">
        <f>Tableau_Lancer_la_requête_à_partir_de_Excel_Files[[#This Row],[ALPC_FN2]]+Tableau_Lancer_la_requête_à_partir_de_Excel_Files[[#This Row],[AURA_FN2]]+Tableau_Lancer_la_requête_à_partir_de_Excel_Files[[#This Row],[BFC_FN2]]+Tableau_Lancer_la_requête_à_partir_de_Excel_Files[[#This Row],[LRMP_FN2]]</f>
        <v>7790</v>
      </c>
      <c r="Y28" s="22"/>
      <c r="Z28" s="22"/>
      <c r="AA28" s="22"/>
      <c r="AB28" s="22">
        <v>7790</v>
      </c>
      <c r="AC28" s="22">
        <f>Tableau_Lancer_la_requête_à_partir_de_Excel_Files[[#This Row],[03_FN2]]+Tableau_Lancer_la_requête_à_partir_de_Excel_Files[[#This Row],[07_FN2]]+Tableau_Lancer_la_requête_à_partir_de_Excel_Files[[#This Row],[11_FN2]]+Tableau_Lancer_la_requête_à_partir_de_Excel_Files[[#This Row],[12_FN2]]+Tableau_Lancer_la_requête_à_partir_de_Excel_Files[[#This Row],[15_FN2]]+Tableau_Lancer_la_requête_à_partir_de_Excel_Files[[#This Row],[19_FN2]]+Tableau_Lancer_la_requête_à_partir_de_Excel_Files[[#This Row],[21_FN2]]+Tableau_Lancer_la_requête_à_partir_de_Excel_Files[[#This Row],[23_FN2]]+Tableau_Lancer_la_requête_à_partir_de_Excel_Files[[#This Row],[30_FN2]]+Tableau_Lancer_la_requête_à_partir_de_Excel_Files[[#This Row],[34_FN2]]+Tableau_Lancer_la_requête_à_partir_de_Excel_Files[[#This Row],[42_FN2]]+Tableau_Lancer_la_requête_à_partir_de_Excel_Files[[#This Row],[43_FN2]]+Tableau_Lancer_la_requête_à_partir_de_Excel_Files[[#This Row],[46_FN2]]+Tableau_Lancer_la_requête_à_partir_de_Excel_Files[[#This Row],[48_FN2]]+Tableau_Lancer_la_requête_à_partir_de_Excel_Files[[#This Row],[58_FN2]]+Tableau_Lancer_la_requête_à_partir_de_Excel_Files[[#This Row],[63_FN2]]+Tableau_Lancer_la_requête_à_partir_de_Excel_Files[[#This Row],[69_FN2]]+Tableau_Lancer_la_requête_à_partir_de_Excel_Files[[#This Row],[71_FN2]]+Tableau_Lancer_la_requête_à_partir_de_Excel_Files[[#This Row],[81_FN2]]+Tableau_Lancer_la_requête_à_partir_de_Excel_Files[[#This Row],[82_FN2]]+Tableau_Lancer_la_requête_à_partir_de_Excel_Files[[#This Row],[87_FN2]]+Tableau_Lancer_la_requête_à_partir_de_Excel_Files[[#This Row],[89_FN2]]</f>
        <v>9000</v>
      </c>
      <c r="AD28" s="22"/>
      <c r="AE28" s="22"/>
      <c r="AF28" s="22"/>
      <c r="AG28" s="22">
        <v>9000</v>
      </c>
      <c r="AH28" s="22"/>
      <c r="AI28" s="22"/>
      <c r="AJ28" s="22"/>
      <c r="AK28" s="22"/>
      <c r="AL28" s="22"/>
      <c r="AM28" s="22"/>
      <c r="AN28" s="22"/>
      <c r="AO28" s="22"/>
      <c r="AP28" s="22"/>
      <c r="AQ28" s="22"/>
      <c r="AR28" s="22"/>
      <c r="AS28" s="22"/>
      <c r="AT28" s="22"/>
      <c r="AU28" s="22"/>
      <c r="AV28" s="22"/>
      <c r="AW28" s="22"/>
      <c r="AX28" s="22"/>
      <c r="AY28" s="22"/>
      <c r="AZ28" s="22">
        <v>0</v>
      </c>
      <c r="BA28" s="22">
        <v>13500</v>
      </c>
      <c r="BB28" s="30">
        <v>42736</v>
      </c>
      <c r="BC28" s="30"/>
      <c r="BD28" s="22"/>
      <c r="BE28" s="70"/>
      <c r="BQ28" s="14"/>
      <c r="BR28" s="14"/>
      <c r="BS28" s="14"/>
      <c r="BT28" s="14"/>
      <c r="BU28" s="14"/>
      <c r="BV28" s="14"/>
      <c r="BW28" s="14"/>
      <c r="BX28" s="14"/>
      <c r="BY28" s="14"/>
      <c r="BZ28" s="14"/>
      <c r="CA28" s="14"/>
      <c r="CB28" s="14"/>
      <c r="CC28" s="14"/>
      <c r="CD28" s="14"/>
      <c r="CE28" s="14"/>
      <c r="CF28" s="14"/>
      <c r="CG28" s="14"/>
      <c r="CH28" s="14"/>
      <c r="CI28" s="14"/>
      <c r="CJ28" s="14"/>
      <c r="CK28" s="14"/>
      <c r="CL28" s="14"/>
    </row>
    <row r="29" spans="1:90" ht="30" x14ac:dyDescent="0.25">
      <c r="A29" s="28" t="s">
        <v>6</v>
      </c>
      <c r="B29" s="29" t="s">
        <v>293</v>
      </c>
      <c r="C29" s="29"/>
      <c r="D29" s="30" t="s">
        <v>391</v>
      </c>
      <c r="E29" s="31" t="s">
        <v>232</v>
      </c>
      <c r="F29" s="31" t="s">
        <v>292</v>
      </c>
      <c r="G29" s="22">
        <v>29100</v>
      </c>
      <c r="H29" s="22">
        <v>11600</v>
      </c>
      <c r="I29" s="32" t="s">
        <v>294</v>
      </c>
      <c r="J29" s="29">
        <v>5800</v>
      </c>
      <c r="K29" s="32" t="s">
        <v>295</v>
      </c>
      <c r="L29" s="29"/>
      <c r="M29" s="29" t="s">
        <v>219</v>
      </c>
      <c r="N29" s="29"/>
      <c r="O29" s="32">
        <v>42810</v>
      </c>
      <c r="P29" s="22">
        <f>Tableau_Lancer_la_requête_à_partir_de_Excel_Files[[#This Row],[Aide Massif Obtenue]]+Tableau_Lancer_la_requête_à_partir_de_Excel_Files[[#This Row],[Autre Public2]]</f>
        <v>8280</v>
      </c>
      <c r="Q29" s="33">
        <f>(Tableau_Lancer_la_requête_à_partir_de_Excel_Files[[#This Row],[Autre Public2]]+Tableau_Lancer_la_requête_à_partir_de_Excel_Files[[#This Row],[Aide Massif Obtenue]])/Tableau_Lancer_la_requête_à_partir_de_Excel_Files[[#This Row],[Coût total déposé]]</f>
        <v>0.28453608247422679</v>
      </c>
      <c r="R29" s="22">
        <f>Tableau_Lancer_la_requête_à_partir_de_Excel_Files[[#This Row],[Total_Etat_FN2 ]]+Tableau_Lancer_la_requête_à_partir_de_Excel_Files[[#This Row],[Total_Regions_FN2 ]]+Tableau_Lancer_la_requête_à_partir_de_Excel_Files[[#This Row],[Total_Dpts_FN2 ]]+Tableau_Lancer_la_requête_à_partir_de_Excel_Files[[#This Row],[''Prévisionnel FEDER'']]</f>
        <v>8280</v>
      </c>
      <c r="S29" s="34">
        <f>Tableau_Lancer_la_requête_à_partir_de_Excel_Files[[#This Row],[Aide Massif Obtenue]]/Tableau_Lancer_la_requête_à_partir_de_Excel_Files[[#This Row],[Coût total déposé]]</f>
        <v>0.28453608247422679</v>
      </c>
      <c r="T29" s="22">
        <f>Tableau_Lancer_la_requête_à_partir_de_Excel_Files[[#This Row],[Aide Publique Obtenue]]-Tableau_Lancer_la_requête_à_partir_de_Excel_Files[[#This Row],[Aide Publique demandée]]</f>
        <v>-3320</v>
      </c>
      <c r="U29" s="22">
        <f>Tableau_Lancer_la_requête_à_partir_de_Excel_Files[[#This Row],[FNADT_FN2]]+Tableau_Lancer_la_requête_à_partir_de_Excel_Files[[#This Row],[AgricultureFN2]]</f>
        <v>0</v>
      </c>
      <c r="V29" s="22"/>
      <c r="W29" s="22"/>
      <c r="X29" s="22">
        <f>Tableau_Lancer_la_requête_à_partir_de_Excel_Files[[#This Row],[ALPC_FN2]]+Tableau_Lancer_la_requête_à_partir_de_Excel_Files[[#This Row],[AURA_FN2]]+Tableau_Lancer_la_requête_à_partir_de_Excel_Files[[#This Row],[BFC_FN2]]+Tableau_Lancer_la_requête_à_partir_de_Excel_Files[[#This Row],[LRMP_FN2]]</f>
        <v>2480</v>
      </c>
      <c r="Y29" s="22"/>
      <c r="Z29" s="22"/>
      <c r="AA29" s="22"/>
      <c r="AB29" s="22">
        <v>2480</v>
      </c>
      <c r="AC29" s="22">
        <f>Tableau_Lancer_la_requête_à_partir_de_Excel_Files[[#This Row],[03_FN2]]+Tableau_Lancer_la_requête_à_partir_de_Excel_Files[[#This Row],[07_FN2]]+Tableau_Lancer_la_requête_à_partir_de_Excel_Files[[#This Row],[11_FN2]]+Tableau_Lancer_la_requête_à_partir_de_Excel_Files[[#This Row],[12_FN2]]+Tableau_Lancer_la_requête_à_partir_de_Excel_Files[[#This Row],[15_FN2]]+Tableau_Lancer_la_requête_à_partir_de_Excel_Files[[#This Row],[19_FN2]]+Tableau_Lancer_la_requête_à_partir_de_Excel_Files[[#This Row],[21_FN2]]+Tableau_Lancer_la_requête_à_partir_de_Excel_Files[[#This Row],[23_FN2]]+Tableau_Lancer_la_requête_à_partir_de_Excel_Files[[#This Row],[30_FN2]]+Tableau_Lancer_la_requête_à_partir_de_Excel_Files[[#This Row],[34_FN2]]+Tableau_Lancer_la_requête_à_partir_de_Excel_Files[[#This Row],[42_FN2]]+Tableau_Lancer_la_requête_à_partir_de_Excel_Files[[#This Row],[43_FN2]]+Tableau_Lancer_la_requête_à_partir_de_Excel_Files[[#This Row],[46_FN2]]+Tableau_Lancer_la_requête_à_partir_de_Excel_Files[[#This Row],[48_FN2]]+Tableau_Lancer_la_requête_à_partir_de_Excel_Files[[#This Row],[58_FN2]]+Tableau_Lancer_la_requête_à_partir_de_Excel_Files[[#This Row],[63_FN2]]+Tableau_Lancer_la_requête_à_partir_de_Excel_Files[[#This Row],[69_FN2]]+Tableau_Lancer_la_requête_à_partir_de_Excel_Files[[#This Row],[71_FN2]]+Tableau_Lancer_la_requête_à_partir_de_Excel_Files[[#This Row],[81_FN2]]+Tableau_Lancer_la_requête_à_partir_de_Excel_Files[[#This Row],[82_FN2]]+Tableau_Lancer_la_requête_à_partir_de_Excel_Files[[#This Row],[87_FN2]]+Tableau_Lancer_la_requête_à_partir_de_Excel_Files[[#This Row],[89_FN2]]</f>
        <v>0</v>
      </c>
      <c r="AD29" s="22"/>
      <c r="AE29" s="22"/>
      <c r="AF29" s="22"/>
      <c r="AG29" s="22"/>
      <c r="AH29" s="22"/>
      <c r="AI29" s="22"/>
      <c r="AJ29" s="22"/>
      <c r="AK29" s="22"/>
      <c r="AL29" s="22"/>
      <c r="AM29" s="22"/>
      <c r="AN29" s="22"/>
      <c r="AO29" s="22"/>
      <c r="AP29" s="22"/>
      <c r="AQ29" s="22"/>
      <c r="AR29" s="22"/>
      <c r="AS29" s="22"/>
      <c r="AT29" s="22"/>
      <c r="AU29" s="22"/>
      <c r="AV29" s="22"/>
      <c r="AW29" s="22"/>
      <c r="AX29" s="22"/>
      <c r="AY29" s="22"/>
      <c r="AZ29" s="22">
        <v>0</v>
      </c>
      <c r="BA29" s="22">
        <v>5800</v>
      </c>
      <c r="BB29" s="30">
        <v>42736</v>
      </c>
      <c r="BC29" s="30"/>
      <c r="BD29" s="22"/>
      <c r="BE29" s="70"/>
      <c r="BQ29" s="14"/>
      <c r="BR29" s="14"/>
      <c r="BS29" s="14"/>
      <c r="BT29" s="14"/>
      <c r="BU29" s="14"/>
      <c r="BV29" s="14"/>
      <c r="BW29" s="14"/>
      <c r="BX29" s="14"/>
      <c r="BY29" s="14"/>
      <c r="BZ29" s="14"/>
      <c r="CA29" s="14"/>
      <c r="CB29" s="14"/>
      <c r="CC29" s="14"/>
      <c r="CD29" s="14"/>
      <c r="CE29" s="14"/>
      <c r="CF29" s="14"/>
      <c r="CG29" s="14"/>
      <c r="CH29" s="14"/>
      <c r="CI29" s="14"/>
      <c r="CJ29" s="14"/>
      <c r="CK29" s="14"/>
      <c r="CL29" s="14"/>
    </row>
    <row r="30" spans="1:90" x14ac:dyDescent="0.25">
      <c r="A30" s="28" t="s">
        <v>6</v>
      </c>
      <c r="B30" s="29" t="s">
        <v>298</v>
      </c>
      <c r="C30" s="29"/>
      <c r="D30" s="30" t="s">
        <v>391</v>
      </c>
      <c r="E30" s="31" t="s">
        <v>296</v>
      </c>
      <c r="F30" s="31" t="s">
        <v>297</v>
      </c>
      <c r="G30" s="22">
        <v>24400</v>
      </c>
      <c r="H30" s="22">
        <v>17320</v>
      </c>
      <c r="I30" s="32" t="s">
        <v>299</v>
      </c>
      <c r="J30" s="29">
        <v>7320</v>
      </c>
      <c r="K30" s="32" t="s">
        <v>230</v>
      </c>
      <c r="L30" s="29"/>
      <c r="M30" s="29" t="s">
        <v>219</v>
      </c>
      <c r="N30" s="29" t="s">
        <v>291</v>
      </c>
      <c r="O30" s="32">
        <v>42864</v>
      </c>
      <c r="P30" s="22">
        <f>Tableau_Lancer_la_requête_à_partir_de_Excel_Files[[#This Row],[Aide Massif Obtenue]]+Tableau_Lancer_la_requête_à_partir_de_Excel_Files[[#This Row],[Autre Public2]]</f>
        <v>17320</v>
      </c>
      <c r="Q30" s="33">
        <f>(Tableau_Lancer_la_requête_à_partir_de_Excel_Files[[#This Row],[Autre Public2]]+Tableau_Lancer_la_requête_à_partir_de_Excel_Files[[#This Row],[Aide Massif Obtenue]])/Tableau_Lancer_la_requête_à_partir_de_Excel_Files[[#This Row],[Coût total déposé]]</f>
        <v>0.70983606557377055</v>
      </c>
      <c r="R30" s="22">
        <f>Tableau_Lancer_la_requête_à_partir_de_Excel_Files[[#This Row],[Total_Etat_FN2 ]]+Tableau_Lancer_la_requête_à_partir_de_Excel_Files[[#This Row],[Total_Regions_FN2 ]]+Tableau_Lancer_la_requête_à_partir_de_Excel_Files[[#This Row],[Total_Dpts_FN2 ]]+Tableau_Lancer_la_requête_à_partir_de_Excel_Files[[#This Row],[''Prévisionnel FEDER'']]</f>
        <v>17320</v>
      </c>
      <c r="S30" s="34">
        <f>Tableau_Lancer_la_requête_à_partir_de_Excel_Files[[#This Row],[Aide Massif Obtenue]]/Tableau_Lancer_la_requête_à_partir_de_Excel_Files[[#This Row],[Coût total déposé]]</f>
        <v>0.70983606557377055</v>
      </c>
      <c r="T30" s="22">
        <f>Tableau_Lancer_la_requête_à_partir_de_Excel_Files[[#This Row],[Aide Publique Obtenue]]-Tableau_Lancer_la_requête_à_partir_de_Excel_Files[[#This Row],[Aide Publique demandée]]</f>
        <v>0</v>
      </c>
      <c r="U30" s="22">
        <f>Tableau_Lancer_la_requête_à_partir_de_Excel_Files[[#This Row],[FNADT_FN2]]+Tableau_Lancer_la_requête_à_partir_de_Excel_Files[[#This Row],[AgricultureFN2]]</f>
        <v>0</v>
      </c>
      <c r="V30" s="22"/>
      <c r="W30" s="22"/>
      <c r="X30" s="22">
        <f>Tableau_Lancer_la_requête_à_partir_de_Excel_Files[[#This Row],[ALPC_FN2]]+Tableau_Lancer_la_requête_à_partir_de_Excel_Files[[#This Row],[AURA_FN2]]+Tableau_Lancer_la_requête_à_partir_de_Excel_Files[[#This Row],[BFC_FN2]]+Tableau_Lancer_la_requête_à_partir_de_Excel_Files[[#This Row],[LRMP_FN2]]</f>
        <v>5000</v>
      </c>
      <c r="Y30" s="22"/>
      <c r="Z30" s="22"/>
      <c r="AA30" s="22"/>
      <c r="AB30" s="22">
        <v>5000</v>
      </c>
      <c r="AC30" s="22">
        <f>Tableau_Lancer_la_requête_à_partir_de_Excel_Files[[#This Row],[03_FN2]]+Tableau_Lancer_la_requête_à_partir_de_Excel_Files[[#This Row],[07_FN2]]+Tableau_Lancer_la_requête_à_partir_de_Excel_Files[[#This Row],[11_FN2]]+Tableau_Lancer_la_requête_à_partir_de_Excel_Files[[#This Row],[12_FN2]]+Tableau_Lancer_la_requête_à_partir_de_Excel_Files[[#This Row],[15_FN2]]+Tableau_Lancer_la_requête_à_partir_de_Excel_Files[[#This Row],[19_FN2]]+Tableau_Lancer_la_requête_à_partir_de_Excel_Files[[#This Row],[21_FN2]]+Tableau_Lancer_la_requête_à_partir_de_Excel_Files[[#This Row],[23_FN2]]+Tableau_Lancer_la_requête_à_partir_de_Excel_Files[[#This Row],[30_FN2]]+Tableau_Lancer_la_requête_à_partir_de_Excel_Files[[#This Row],[34_FN2]]+Tableau_Lancer_la_requête_à_partir_de_Excel_Files[[#This Row],[42_FN2]]+Tableau_Lancer_la_requête_à_partir_de_Excel_Files[[#This Row],[43_FN2]]+Tableau_Lancer_la_requête_à_partir_de_Excel_Files[[#This Row],[46_FN2]]+Tableau_Lancer_la_requête_à_partir_de_Excel_Files[[#This Row],[48_FN2]]+Tableau_Lancer_la_requête_à_partir_de_Excel_Files[[#This Row],[58_FN2]]+Tableau_Lancer_la_requête_à_partir_de_Excel_Files[[#This Row],[63_FN2]]+Tableau_Lancer_la_requête_à_partir_de_Excel_Files[[#This Row],[69_FN2]]+Tableau_Lancer_la_requête_à_partir_de_Excel_Files[[#This Row],[71_FN2]]+Tableau_Lancer_la_requête_à_partir_de_Excel_Files[[#This Row],[81_FN2]]+Tableau_Lancer_la_requête_à_partir_de_Excel_Files[[#This Row],[82_FN2]]+Tableau_Lancer_la_requête_à_partir_de_Excel_Files[[#This Row],[87_FN2]]+Tableau_Lancer_la_requête_à_partir_de_Excel_Files[[#This Row],[89_FN2]]</f>
        <v>5000</v>
      </c>
      <c r="AD30" s="22"/>
      <c r="AE30" s="22"/>
      <c r="AF30" s="22"/>
      <c r="AG30" s="22">
        <v>5000</v>
      </c>
      <c r="AH30" s="22"/>
      <c r="AI30" s="22"/>
      <c r="AJ30" s="22"/>
      <c r="AK30" s="22"/>
      <c r="AL30" s="22"/>
      <c r="AM30" s="22"/>
      <c r="AN30" s="22"/>
      <c r="AO30" s="22"/>
      <c r="AP30" s="22"/>
      <c r="AQ30" s="22"/>
      <c r="AR30" s="22"/>
      <c r="AS30" s="22"/>
      <c r="AT30" s="22"/>
      <c r="AU30" s="22"/>
      <c r="AV30" s="22"/>
      <c r="AW30" s="22"/>
      <c r="AX30" s="22"/>
      <c r="AY30" s="22"/>
      <c r="AZ30" s="22">
        <v>0</v>
      </c>
      <c r="BA30" s="22">
        <v>7320</v>
      </c>
      <c r="BB30" s="30">
        <v>42736</v>
      </c>
      <c r="BC30" s="30"/>
      <c r="BD30" s="22"/>
      <c r="BE30" s="70"/>
      <c r="BQ30" s="14"/>
      <c r="BR30" s="14"/>
      <c r="BS30" s="14"/>
      <c r="BT30" s="14"/>
      <c r="BU30" s="14"/>
      <c r="BV30" s="14"/>
      <c r="BW30" s="14"/>
      <c r="BX30" s="14"/>
      <c r="BY30" s="14"/>
      <c r="BZ30" s="14"/>
      <c r="CA30" s="14"/>
      <c r="CB30" s="14"/>
      <c r="CC30" s="14"/>
      <c r="CD30" s="14"/>
      <c r="CE30" s="14"/>
      <c r="CF30" s="14"/>
      <c r="CG30" s="14"/>
      <c r="CH30" s="14"/>
      <c r="CI30" s="14"/>
      <c r="CJ30" s="14"/>
      <c r="CK30" s="14"/>
      <c r="CL30" s="14"/>
    </row>
    <row r="31" spans="1:90" x14ac:dyDescent="0.25">
      <c r="A31" s="28" t="s">
        <v>6</v>
      </c>
      <c r="B31" s="29" t="s">
        <v>306</v>
      </c>
      <c r="C31" s="29"/>
      <c r="D31" s="30" t="s">
        <v>391</v>
      </c>
      <c r="E31" s="31" t="s">
        <v>300</v>
      </c>
      <c r="F31" s="31" t="s">
        <v>301</v>
      </c>
      <c r="G31" s="22">
        <v>11250</v>
      </c>
      <c r="H31" s="22">
        <v>2250</v>
      </c>
      <c r="I31" s="32" t="s">
        <v>303</v>
      </c>
      <c r="J31" s="29">
        <v>2250</v>
      </c>
      <c r="K31" s="32" t="s">
        <v>303</v>
      </c>
      <c r="L31" s="29"/>
      <c r="M31" s="29"/>
      <c r="N31" s="29"/>
      <c r="O31" s="32">
        <v>42885</v>
      </c>
      <c r="P31" s="22">
        <f>Tableau_Lancer_la_requête_à_partir_de_Excel_Files[[#This Row],[Aide Massif Obtenue]]+Tableau_Lancer_la_requête_à_partir_de_Excel_Files[[#This Row],[Autre Public2]]</f>
        <v>2250</v>
      </c>
      <c r="Q31" s="33">
        <f>(Tableau_Lancer_la_requête_à_partir_de_Excel_Files[[#This Row],[Autre Public2]]+Tableau_Lancer_la_requête_à_partir_de_Excel_Files[[#This Row],[Aide Massif Obtenue]])/Tableau_Lancer_la_requête_à_partir_de_Excel_Files[[#This Row],[Coût total déposé]]</f>
        <v>0.2</v>
      </c>
      <c r="R31" s="22">
        <f>Tableau_Lancer_la_requête_à_partir_de_Excel_Files[[#This Row],[Total_Etat_FN2 ]]+Tableau_Lancer_la_requête_à_partir_de_Excel_Files[[#This Row],[Total_Regions_FN2 ]]+Tableau_Lancer_la_requête_à_partir_de_Excel_Files[[#This Row],[Total_Dpts_FN2 ]]+Tableau_Lancer_la_requête_à_partir_de_Excel_Files[[#This Row],[''Prévisionnel FEDER'']]</f>
        <v>2250</v>
      </c>
      <c r="S31" s="34">
        <f>Tableau_Lancer_la_requête_à_partir_de_Excel_Files[[#This Row],[Aide Massif Obtenue]]/Tableau_Lancer_la_requête_à_partir_de_Excel_Files[[#This Row],[Coût total déposé]]</f>
        <v>0.2</v>
      </c>
      <c r="T31" s="22">
        <f>Tableau_Lancer_la_requête_à_partir_de_Excel_Files[[#This Row],[Aide Publique Obtenue]]-Tableau_Lancer_la_requête_à_partir_de_Excel_Files[[#This Row],[Aide Publique demandée]]</f>
        <v>0</v>
      </c>
      <c r="U31" s="22">
        <f>Tableau_Lancer_la_requête_à_partir_de_Excel_Files[[#This Row],[FNADT_FN2]]+Tableau_Lancer_la_requête_à_partir_de_Excel_Files[[#This Row],[AgricultureFN2]]</f>
        <v>0</v>
      </c>
      <c r="V31" s="22"/>
      <c r="W31" s="22"/>
      <c r="X31" s="22">
        <f>Tableau_Lancer_la_requête_à_partir_de_Excel_Files[[#This Row],[ALPC_FN2]]+Tableau_Lancer_la_requête_à_partir_de_Excel_Files[[#This Row],[AURA_FN2]]+Tableau_Lancer_la_requête_à_partir_de_Excel_Files[[#This Row],[BFC_FN2]]+Tableau_Lancer_la_requête_à_partir_de_Excel_Files[[#This Row],[LRMP_FN2]]</f>
        <v>0</v>
      </c>
      <c r="Y31" s="22"/>
      <c r="Z31" s="22"/>
      <c r="AA31" s="22"/>
      <c r="AB31" s="22"/>
      <c r="AC31" s="22">
        <f>Tableau_Lancer_la_requête_à_partir_de_Excel_Files[[#This Row],[03_FN2]]+Tableau_Lancer_la_requête_à_partir_de_Excel_Files[[#This Row],[07_FN2]]+Tableau_Lancer_la_requête_à_partir_de_Excel_Files[[#This Row],[11_FN2]]+Tableau_Lancer_la_requête_à_partir_de_Excel_Files[[#This Row],[12_FN2]]+Tableau_Lancer_la_requête_à_partir_de_Excel_Files[[#This Row],[15_FN2]]+Tableau_Lancer_la_requête_à_partir_de_Excel_Files[[#This Row],[19_FN2]]+Tableau_Lancer_la_requête_à_partir_de_Excel_Files[[#This Row],[21_FN2]]+Tableau_Lancer_la_requête_à_partir_de_Excel_Files[[#This Row],[23_FN2]]+Tableau_Lancer_la_requête_à_partir_de_Excel_Files[[#This Row],[30_FN2]]+Tableau_Lancer_la_requête_à_partir_de_Excel_Files[[#This Row],[34_FN2]]+Tableau_Lancer_la_requête_à_partir_de_Excel_Files[[#This Row],[42_FN2]]+Tableau_Lancer_la_requête_à_partir_de_Excel_Files[[#This Row],[43_FN2]]+Tableau_Lancer_la_requête_à_partir_de_Excel_Files[[#This Row],[46_FN2]]+Tableau_Lancer_la_requête_à_partir_de_Excel_Files[[#This Row],[48_FN2]]+Tableau_Lancer_la_requête_à_partir_de_Excel_Files[[#This Row],[58_FN2]]+Tableau_Lancer_la_requête_à_partir_de_Excel_Files[[#This Row],[63_FN2]]+Tableau_Lancer_la_requête_à_partir_de_Excel_Files[[#This Row],[69_FN2]]+Tableau_Lancer_la_requête_à_partir_de_Excel_Files[[#This Row],[71_FN2]]+Tableau_Lancer_la_requête_à_partir_de_Excel_Files[[#This Row],[81_FN2]]+Tableau_Lancer_la_requête_à_partir_de_Excel_Files[[#This Row],[82_FN2]]+Tableau_Lancer_la_requête_à_partir_de_Excel_Files[[#This Row],[87_FN2]]+Tableau_Lancer_la_requête_à_partir_de_Excel_Files[[#This Row],[89_FN2]]</f>
        <v>0</v>
      </c>
      <c r="AD31" s="22"/>
      <c r="AE31" s="22"/>
      <c r="AF31" s="22"/>
      <c r="AG31" s="22"/>
      <c r="AH31" s="22"/>
      <c r="AI31" s="22"/>
      <c r="AJ31" s="22"/>
      <c r="AK31" s="22"/>
      <c r="AL31" s="22"/>
      <c r="AM31" s="22"/>
      <c r="AN31" s="22"/>
      <c r="AO31" s="22"/>
      <c r="AP31" s="22"/>
      <c r="AQ31" s="22"/>
      <c r="AR31" s="22"/>
      <c r="AS31" s="22"/>
      <c r="AT31" s="22"/>
      <c r="AU31" s="22"/>
      <c r="AV31" s="22"/>
      <c r="AW31" s="22"/>
      <c r="AX31" s="22"/>
      <c r="AY31" s="22"/>
      <c r="AZ31" s="22">
        <v>0</v>
      </c>
      <c r="BA31" s="22">
        <v>2250</v>
      </c>
      <c r="BB31" s="30">
        <v>42736</v>
      </c>
      <c r="BC31" s="30"/>
      <c r="BD31" s="22"/>
      <c r="BE31" s="70"/>
      <c r="BQ31" s="14"/>
      <c r="BR31" s="14"/>
      <c r="BS31" s="14"/>
      <c r="BT31" s="14"/>
      <c r="BU31" s="14"/>
      <c r="BV31" s="14"/>
      <c r="BW31" s="14"/>
      <c r="BX31" s="14"/>
      <c r="BY31" s="14"/>
      <c r="BZ31" s="14"/>
      <c r="CA31" s="14"/>
      <c r="CB31" s="14"/>
      <c r="CC31" s="14"/>
      <c r="CD31" s="14"/>
      <c r="CE31" s="14"/>
      <c r="CF31" s="14"/>
      <c r="CG31" s="14"/>
      <c r="CH31" s="14"/>
      <c r="CI31" s="14"/>
      <c r="CJ31" s="14"/>
      <c r="CK31" s="14"/>
      <c r="CL31" s="14"/>
    </row>
    <row r="32" spans="1:90" ht="30" x14ac:dyDescent="0.25">
      <c r="A32" s="28" t="s">
        <v>6</v>
      </c>
      <c r="B32" s="29" t="s">
        <v>302</v>
      </c>
      <c r="C32" s="29"/>
      <c r="D32" s="30" t="s">
        <v>391</v>
      </c>
      <c r="E32" s="31" t="s">
        <v>304</v>
      </c>
      <c r="F32" s="31" t="s">
        <v>305</v>
      </c>
      <c r="G32" s="22">
        <v>57500</v>
      </c>
      <c r="H32" s="22">
        <v>11500</v>
      </c>
      <c r="I32" s="32" t="s">
        <v>303</v>
      </c>
      <c r="J32" s="29">
        <v>11500</v>
      </c>
      <c r="K32" s="32" t="s">
        <v>303</v>
      </c>
      <c r="L32" s="29"/>
      <c r="M32" s="29"/>
      <c r="N32" s="29"/>
      <c r="O32" s="32">
        <v>42885</v>
      </c>
      <c r="P32" s="22">
        <f>Tableau_Lancer_la_requête_à_partir_de_Excel_Files[[#This Row],[Aide Massif Obtenue]]+Tableau_Lancer_la_requête_à_partir_de_Excel_Files[[#This Row],[Autre Public2]]</f>
        <v>11500</v>
      </c>
      <c r="Q32" s="33">
        <f>(Tableau_Lancer_la_requête_à_partir_de_Excel_Files[[#This Row],[Autre Public2]]+Tableau_Lancer_la_requête_à_partir_de_Excel_Files[[#This Row],[Aide Massif Obtenue]])/Tableau_Lancer_la_requête_à_partir_de_Excel_Files[[#This Row],[Coût total déposé]]</f>
        <v>0.2</v>
      </c>
      <c r="R32" s="22">
        <f>Tableau_Lancer_la_requête_à_partir_de_Excel_Files[[#This Row],[Total_Etat_FN2 ]]+Tableau_Lancer_la_requête_à_partir_de_Excel_Files[[#This Row],[Total_Regions_FN2 ]]+Tableau_Lancer_la_requête_à_partir_de_Excel_Files[[#This Row],[Total_Dpts_FN2 ]]+Tableau_Lancer_la_requête_à_partir_de_Excel_Files[[#This Row],[''Prévisionnel FEDER'']]</f>
        <v>11500</v>
      </c>
      <c r="S32" s="34">
        <f>Tableau_Lancer_la_requête_à_partir_de_Excel_Files[[#This Row],[Aide Massif Obtenue]]/Tableau_Lancer_la_requête_à_partir_de_Excel_Files[[#This Row],[Coût total déposé]]</f>
        <v>0.2</v>
      </c>
      <c r="T32" s="22">
        <f>Tableau_Lancer_la_requête_à_partir_de_Excel_Files[[#This Row],[Aide Publique Obtenue]]-Tableau_Lancer_la_requête_à_partir_de_Excel_Files[[#This Row],[Aide Publique demandée]]</f>
        <v>0</v>
      </c>
      <c r="U32" s="22">
        <f>Tableau_Lancer_la_requête_à_partir_de_Excel_Files[[#This Row],[FNADT_FN2]]+Tableau_Lancer_la_requête_à_partir_de_Excel_Files[[#This Row],[AgricultureFN2]]</f>
        <v>0</v>
      </c>
      <c r="V32" s="22"/>
      <c r="W32" s="22"/>
      <c r="X32" s="22">
        <f>Tableau_Lancer_la_requête_à_partir_de_Excel_Files[[#This Row],[ALPC_FN2]]+Tableau_Lancer_la_requête_à_partir_de_Excel_Files[[#This Row],[AURA_FN2]]+Tableau_Lancer_la_requête_à_partir_de_Excel_Files[[#This Row],[BFC_FN2]]+Tableau_Lancer_la_requête_à_partir_de_Excel_Files[[#This Row],[LRMP_FN2]]</f>
        <v>0</v>
      </c>
      <c r="Y32" s="22"/>
      <c r="Z32" s="22"/>
      <c r="AA32" s="22"/>
      <c r="AB32" s="22"/>
      <c r="AC32" s="22">
        <f>Tableau_Lancer_la_requête_à_partir_de_Excel_Files[[#This Row],[03_FN2]]+Tableau_Lancer_la_requête_à_partir_de_Excel_Files[[#This Row],[07_FN2]]+Tableau_Lancer_la_requête_à_partir_de_Excel_Files[[#This Row],[11_FN2]]+Tableau_Lancer_la_requête_à_partir_de_Excel_Files[[#This Row],[12_FN2]]+Tableau_Lancer_la_requête_à_partir_de_Excel_Files[[#This Row],[15_FN2]]+Tableau_Lancer_la_requête_à_partir_de_Excel_Files[[#This Row],[19_FN2]]+Tableau_Lancer_la_requête_à_partir_de_Excel_Files[[#This Row],[21_FN2]]+Tableau_Lancer_la_requête_à_partir_de_Excel_Files[[#This Row],[23_FN2]]+Tableau_Lancer_la_requête_à_partir_de_Excel_Files[[#This Row],[30_FN2]]+Tableau_Lancer_la_requête_à_partir_de_Excel_Files[[#This Row],[34_FN2]]+Tableau_Lancer_la_requête_à_partir_de_Excel_Files[[#This Row],[42_FN2]]+Tableau_Lancer_la_requête_à_partir_de_Excel_Files[[#This Row],[43_FN2]]+Tableau_Lancer_la_requête_à_partir_de_Excel_Files[[#This Row],[46_FN2]]+Tableau_Lancer_la_requête_à_partir_de_Excel_Files[[#This Row],[48_FN2]]+Tableau_Lancer_la_requête_à_partir_de_Excel_Files[[#This Row],[58_FN2]]+Tableau_Lancer_la_requête_à_partir_de_Excel_Files[[#This Row],[63_FN2]]+Tableau_Lancer_la_requête_à_partir_de_Excel_Files[[#This Row],[69_FN2]]+Tableau_Lancer_la_requête_à_partir_de_Excel_Files[[#This Row],[71_FN2]]+Tableau_Lancer_la_requête_à_partir_de_Excel_Files[[#This Row],[81_FN2]]+Tableau_Lancer_la_requête_à_partir_de_Excel_Files[[#This Row],[82_FN2]]+Tableau_Lancer_la_requête_à_partir_de_Excel_Files[[#This Row],[87_FN2]]+Tableau_Lancer_la_requête_à_partir_de_Excel_Files[[#This Row],[89_FN2]]</f>
        <v>0</v>
      </c>
      <c r="AD32" s="22"/>
      <c r="AE32" s="22"/>
      <c r="AF32" s="22"/>
      <c r="AG32" s="22"/>
      <c r="AH32" s="22"/>
      <c r="AI32" s="22"/>
      <c r="AJ32" s="22"/>
      <c r="AK32" s="22"/>
      <c r="AL32" s="22"/>
      <c r="AM32" s="22"/>
      <c r="AN32" s="22"/>
      <c r="AO32" s="22"/>
      <c r="AP32" s="22"/>
      <c r="AQ32" s="22"/>
      <c r="AR32" s="22"/>
      <c r="AS32" s="22"/>
      <c r="AT32" s="22"/>
      <c r="AU32" s="22"/>
      <c r="AV32" s="22"/>
      <c r="AW32" s="22"/>
      <c r="AX32" s="22"/>
      <c r="AY32" s="22"/>
      <c r="AZ32" s="22">
        <v>0</v>
      </c>
      <c r="BA32" s="22">
        <v>11500</v>
      </c>
      <c r="BB32" s="30">
        <v>42736</v>
      </c>
      <c r="BC32" s="30"/>
      <c r="BD32" s="22"/>
      <c r="BE32" s="70"/>
      <c r="BQ32" s="14"/>
      <c r="BR32" s="14"/>
      <c r="BS32" s="14"/>
      <c r="BT32" s="14"/>
      <c r="BU32" s="14"/>
      <c r="BV32" s="14"/>
      <c r="BW32" s="14"/>
      <c r="BX32" s="14"/>
      <c r="BY32" s="14"/>
      <c r="BZ32" s="14"/>
      <c r="CA32" s="14"/>
      <c r="CB32" s="14"/>
      <c r="CC32" s="14"/>
      <c r="CD32" s="14"/>
      <c r="CE32" s="14"/>
      <c r="CF32" s="14"/>
      <c r="CG32" s="14"/>
      <c r="CH32" s="14"/>
      <c r="CI32" s="14"/>
      <c r="CJ32" s="14"/>
      <c r="CK32" s="14"/>
      <c r="CL32" s="14"/>
    </row>
    <row r="33" spans="1:90" ht="30" x14ac:dyDescent="0.25">
      <c r="A33" s="74" t="s">
        <v>6</v>
      </c>
      <c r="B33" s="47" t="s">
        <v>310</v>
      </c>
      <c r="C33" s="47" t="s">
        <v>307</v>
      </c>
      <c r="D33" s="48" t="s">
        <v>391</v>
      </c>
      <c r="E33" s="49" t="s">
        <v>308</v>
      </c>
      <c r="F33" s="49" t="s">
        <v>309</v>
      </c>
      <c r="G33" s="50">
        <v>86180.54</v>
      </c>
      <c r="H33" s="50">
        <v>60326.377999999997</v>
      </c>
      <c r="I33" s="51" t="s">
        <v>209</v>
      </c>
      <c r="J33" s="47">
        <v>34472.216</v>
      </c>
      <c r="K33" s="51" t="s">
        <v>210</v>
      </c>
      <c r="L33" s="47" t="s">
        <v>204</v>
      </c>
      <c r="M33" s="47"/>
      <c r="N33" s="47"/>
      <c r="O33" s="51">
        <v>42824</v>
      </c>
      <c r="P33" s="50">
        <f>Tableau_Lancer_la_requête_à_partir_de_Excel_Files[[#This Row],[Aide Massif Obtenue]]+Tableau_Lancer_la_requête_à_partir_de_Excel_Files[[#This Row],[Autre Public2]]</f>
        <v>34472</v>
      </c>
      <c r="Q33" s="52">
        <f>(Tableau_Lancer_la_requête_à_partir_de_Excel_Files[[#This Row],[Autre Public2]]+Tableau_Lancer_la_requête_à_partir_de_Excel_Files[[#This Row],[Aide Massif Obtenue]])/Tableau_Lancer_la_requête_à_partir_de_Excel_Files[[#This Row],[Coût total déposé]]</f>
        <v>0.39999749363371362</v>
      </c>
      <c r="R33" s="50">
        <f>Tableau_Lancer_la_requête_à_partir_de_Excel_Files[[#This Row],[Total_Etat_FN2 ]]+Tableau_Lancer_la_requête_à_partir_de_Excel_Files[[#This Row],[Total_Regions_FN2 ]]+Tableau_Lancer_la_requête_à_partir_de_Excel_Files[[#This Row],[Total_Dpts_FN2 ]]+Tableau_Lancer_la_requête_à_partir_de_Excel_Files[[#This Row],[''Prévisionnel FEDER'']]</f>
        <v>34472</v>
      </c>
      <c r="S33" s="67">
        <f>Tableau_Lancer_la_requête_à_partir_de_Excel_Files[[#This Row],[Aide Massif Obtenue]]/Tableau_Lancer_la_requête_à_partir_de_Excel_Files[[#This Row],[Coût total déposé]]</f>
        <v>0.39999749363371362</v>
      </c>
      <c r="T33" s="50">
        <f>Tableau_Lancer_la_requête_à_partir_de_Excel_Files[[#This Row],[Aide Publique Obtenue]]-Tableau_Lancer_la_requête_à_partir_de_Excel_Files[[#This Row],[Aide Publique demandée]]</f>
        <v>-25854.377999999997</v>
      </c>
      <c r="U33" s="50">
        <f>Tableau_Lancer_la_requête_à_partir_de_Excel_Files[[#This Row],[FNADT_FN2]]+Tableau_Lancer_la_requête_à_partir_de_Excel_Files[[#This Row],[AgricultureFN2]]</f>
        <v>0</v>
      </c>
      <c r="V33" s="22"/>
      <c r="W33" s="22"/>
      <c r="X33" s="50">
        <f>Tableau_Lancer_la_requête_à_partir_de_Excel_Files[[#This Row],[ALPC_FN2]]+Tableau_Lancer_la_requête_à_partir_de_Excel_Files[[#This Row],[AURA_FN2]]+Tableau_Lancer_la_requête_à_partir_de_Excel_Files[[#This Row],[BFC_FN2]]+Tableau_Lancer_la_requête_à_partir_de_Excel_Files[[#This Row],[LRMP_FN2]]</f>
        <v>0</v>
      </c>
      <c r="Y33" s="50"/>
      <c r="Z33" s="50"/>
      <c r="AA33" s="50"/>
      <c r="AB33" s="50"/>
      <c r="AC33" s="50">
        <f>Tableau_Lancer_la_requête_à_partir_de_Excel_Files[[#This Row],[03_FN2]]+Tableau_Lancer_la_requête_à_partir_de_Excel_Files[[#This Row],[07_FN2]]+Tableau_Lancer_la_requête_à_partir_de_Excel_Files[[#This Row],[11_FN2]]+Tableau_Lancer_la_requête_à_partir_de_Excel_Files[[#This Row],[12_FN2]]+Tableau_Lancer_la_requête_à_partir_de_Excel_Files[[#This Row],[15_FN2]]+Tableau_Lancer_la_requête_à_partir_de_Excel_Files[[#This Row],[19_FN2]]+Tableau_Lancer_la_requête_à_partir_de_Excel_Files[[#This Row],[21_FN2]]+Tableau_Lancer_la_requête_à_partir_de_Excel_Files[[#This Row],[23_FN2]]+Tableau_Lancer_la_requête_à_partir_de_Excel_Files[[#This Row],[30_FN2]]+Tableau_Lancer_la_requête_à_partir_de_Excel_Files[[#This Row],[34_FN2]]+Tableau_Lancer_la_requête_à_partir_de_Excel_Files[[#This Row],[42_FN2]]+Tableau_Lancer_la_requête_à_partir_de_Excel_Files[[#This Row],[43_FN2]]+Tableau_Lancer_la_requête_à_partir_de_Excel_Files[[#This Row],[46_FN2]]+Tableau_Lancer_la_requête_à_partir_de_Excel_Files[[#This Row],[48_FN2]]+Tableau_Lancer_la_requête_à_partir_de_Excel_Files[[#This Row],[58_FN2]]+Tableau_Lancer_la_requête_à_partir_de_Excel_Files[[#This Row],[63_FN2]]+Tableau_Lancer_la_requête_à_partir_de_Excel_Files[[#This Row],[69_FN2]]+Tableau_Lancer_la_requête_à_partir_de_Excel_Files[[#This Row],[71_FN2]]+Tableau_Lancer_la_requête_à_partir_de_Excel_Files[[#This Row],[81_FN2]]+Tableau_Lancer_la_requête_à_partir_de_Excel_Files[[#This Row],[82_FN2]]+Tableau_Lancer_la_requête_à_partir_de_Excel_Files[[#This Row],[87_FN2]]+Tableau_Lancer_la_requête_à_partir_de_Excel_Files[[#This Row],[89_FN2]]</f>
        <v>0</v>
      </c>
      <c r="AD33" s="35"/>
      <c r="AE33" s="35"/>
      <c r="AF33" s="35"/>
      <c r="AG33" s="35"/>
      <c r="AH33" s="35"/>
      <c r="AI33" s="35"/>
      <c r="AJ33" s="35"/>
      <c r="AK33" s="35"/>
      <c r="AL33" s="35"/>
      <c r="AM33" s="35"/>
      <c r="AN33" s="35"/>
      <c r="AO33" s="35"/>
      <c r="AP33" s="35"/>
      <c r="AQ33" s="35"/>
      <c r="AR33" s="35"/>
      <c r="AS33" s="35"/>
      <c r="AT33" s="35"/>
      <c r="AU33" s="35"/>
      <c r="AV33" s="35"/>
      <c r="AW33" s="35"/>
      <c r="AX33" s="35"/>
      <c r="AY33" s="35"/>
      <c r="AZ33" s="50">
        <v>0</v>
      </c>
      <c r="BA33" s="50">
        <v>34472</v>
      </c>
      <c r="BB33" s="48">
        <v>42736</v>
      </c>
      <c r="BC33" s="48"/>
      <c r="BD33" s="50"/>
      <c r="BE33" s="70"/>
      <c r="BQ33" s="14"/>
      <c r="BR33" s="14"/>
      <c r="BS33" s="14"/>
      <c r="BT33" s="14"/>
      <c r="BU33" s="14"/>
      <c r="BV33" s="14"/>
      <c r="BW33" s="14"/>
      <c r="BX33" s="14"/>
      <c r="BY33" s="14"/>
      <c r="BZ33" s="14"/>
      <c r="CA33" s="14"/>
      <c r="CB33" s="14"/>
      <c r="CC33" s="14"/>
      <c r="CD33" s="14"/>
      <c r="CE33" s="14"/>
      <c r="CF33" s="14"/>
      <c r="CG33" s="14"/>
      <c r="CH33" s="14"/>
      <c r="CI33" s="14"/>
      <c r="CJ33" s="14"/>
      <c r="CK33" s="14"/>
      <c r="CL33" s="14"/>
    </row>
    <row r="34" spans="1:90" ht="30" x14ac:dyDescent="0.25">
      <c r="A34" s="12" t="s">
        <v>6</v>
      </c>
      <c r="B34" s="15" t="s">
        <v>411</v>
      </c>
      <c r="C34" s="15" t="s">
        <v>411</v>
      </c>
      <c r="D34" s="18" t="s">
        <v>391</v>
      </c>
      <c r="E34" s="71" t="s">
        <v>412</v>
      </c>
      <c r="F34" s="71" t="s">
        <v>413</v>
      </c>
      <c r="G34" s="70">
        <v>53004.061000000002</v>
      </c>
      <c r="H34" s="70">
        <v>39110.411</v>
      </c>
      <c r="I34" s="17" t="s">
        <v>414</v>
      </c>
      <c r="J34" s="15">
        <v>21201.62</v>
      </c>
      <c r="K34" s="17" t="s">
        <v>210</v>
      </c>
      <c r="L34" s="15" t="s">
        <v>204</v>
      </c>
      <c r="M34" s="15"/>
      <c r="N34" s="15" t="s">
        <v>240</v>
      </c>
      <c r="O34" s="17">
        <v>42844</v>
      </c>
      <c r="P34" s="70">
        <f>Tableau_Lancer_la_requête_à_partir_de_Excel_Files[[#This Row],[Aide Massif Obtenue]]+Tableau_Lancer_la_requête_à_partir_de_Excel_Files[[#This Row],[Autre Public2]]</f>
        <v>34611.1</v>
      </c>
      <c r="Q34" s="13">
        <f>(Tableau_Lancer_la_requête_à_partir_de_Excel_Files[[#This Row],[Autre Public2]]+Tableau_Lancer_la_requête_à_partir_de_Excel_Files[[#This Row],[Aide Massif Obtenue]])/Tableau_Lancer_la_requête_à_partir_de_Excel_Files[[#This Row],[Coût total déposé]]</f>
        <v>0.65298958885433322</v>
      </c>
      <c r="R34" s="70">
        <f>Tableau_Lancer_la_requête_à_partir_de_Excel_Files[[#This Row],[Total_Etat_FN2 ]]+Tableau_Lancer_la_requête_à_partir_de_Excel_Files[[#This Row],[Total_Regions_FN2 ]]+Tableau_Lancer_la_requête_à_partir_de_Excel_Files[[#This Row],[Total_Dpts_FN2 ]]+Tableau_Lancer_la_requête_à_partir_de_Excel_Files[[#This Row],[''Prévisionnel FEDER'']]</f>
        <v>34611.1</v>
      </c>
      <c r="S34" s="65">
        <f>Tableau_Lancer_la_requête_à_partir_de_Excel_Files[[#This Row],[Aide Massif Obtenue]]/Tableau_Lancer_la_requête_à_partir_de_Excel_Files[[#This Row],[Coût total déposé]]</f>
        <v>0.65298958885433322</v>
      </c>
      <c r="T34" s="70">
        <f>Tableau_Lancer_la_requête_à_partir_de_Excel_Files[[#This Row],[Aide Publique Obtenue]]-Tableau_Lancer_la_requête_à_partir_de_Excel_Files[[#This Row],[Aide Publique demandée]]</f>
        <v>-4499.3110000000015</v>
      </c>
      <c r="U34" s="70">
        <f>Tableau_Lancer_la_requête_à_partir_de_Excel_Files[[#This Row],[FNADT_FN2]]+Tableau_Lancer_la_requête_à_partir_de_Excel_Files[[#This Row],[AgricultureFN2]]</f>
        <v>9719.1</v>
      </c>
      <c r="V34" s="70">
        <v>9719.1</v>
      </c>
      <c r="W34" s="70"/>
      <c r="X34" s="70">
        <f>Tableau_Lancer_la_requête_à_partir_de_Excel_Files[[#This Row],[ALPC_FN2]]+Tableau_Lancer_la_requête_à_partir_de_Excel_Files[[#This Row],[AURA_FN2]]+Tableau_Lancer_la_requête_à_partir_de_Excel_Files[[#This Row],[BFC_FN2]]+Tableau_Lancer_la_requête_à_partir_de_Excel_Files[[#This Row],[LRMP_FN2]]</f>
        <v>0</v>
      </c>
      <c r="Y34" s="70"/>
      <c r="Z34" s="70"/>
      <c r="AA34" s="70"/>
      <c r="AB34" s="70"/>
      <c r="AC34" s="70">
        <f>Tableau_Lancer_la_requête_à_partir_de_Excel_Files[[#This Row],[03_FN2]]+Tableau_Lancer_la_requête_à_partir_de_Excel_Files[[#This Row],[07_FN2]]+Tableau_Lancer_la_requête_à_partir_de_Excel_Files[[#This Row],[11_FN2]]+Tableau_Lancer_la_requête_à_partir_de_Excel_Files[[#This Row],[12_FN2]]+Tableau_Lancer_la_requête_à_partir_de_Excel_Files[[#This Row],[15_FN2]]+Tableau_Lancer_la_requête_à_partir_de_Excel_Files[[#This Row],[19_FN2]]+Tableau_Lancer_la_requête_à_partir_de_Excel_Files[[#This Row],[21_FN2]]+Tableau_Lancer_la_requête_à_partir_de_Excel_Files[[#This Row],[23_FN2]]+Tableau_Lancer_la_requête_à_partir_de_Excel_Files[[#This Row],[30_FN2]]+Tableau_Lancer_la_requête_à_partir_de_Excel_Files[[#This Row],[34_FN2]]+Tableau_Lancer_la_requête_à_partir_de_Excel_Files[[#This Row],[42_FN2]]+Tableau_Lancer_la_requête_à_partir_de_Excel_Files[[#This Row],[43_FN2]]+Tableau_Lancer_la_requête_à_partir_de_Excel_Files[[#This Row],[46_FN2]]+Tableau_Lancer_la_requête_à_partir_de_Excel_Files[[#This Row],[48_FN2]]+Tableau_Lancer_la_requête_à_partir_de_Excel_Files[[#This Row],[58_FN2]]+Tableau_Lancer_la_requête_à_partir_de_Excel_Files[[#This Row],[63_FN2]]+Tableau_Lancer_la_requête_à_partir_de_Excel_Files[[#This Row],[69_FN2]]+Tableau_Lancer_la_requête_à_partir_de_Excel_Files[[#This Row],[71_FN2]]+Tableau_Lancer_la_requête_à_partir_de_Excel_Files[[#This Row],[81_FN2]]+Tableau_Lancer_la_requête_à_partir_de_Excel_Files[[#This Row],[82_FN2]]+Tableau_Lancer_la_requête_à_partir_de_Excel_Files[[#This Row],[87_FN2]]+Tableau_Lancer_la_requête_à_partir_de_Excel_Files[[#This Row],[89_FN2]]</f>
        <v>5114</v>
      </c>
      <c r="AD34" s="21"/>
      <c r="AE34" s="21"/>
      <c r="AF34" s="21"/>
      <c r="AG34" s="21"/>
      <c r="AH34" s="21"/>
      <c r="AI34" s="21"/>
      <c r="AJ34" s="21"/>
      <c r="AK34" s="21"/>
      <c r="AL34" s="21"/>
      <c r="AM34" s="21"/>
      <c r="AN34" s="21"/>
      <c r="AO34" s="21"/>
      <c r="AP34" s="21"/>
      <c r="AQ34" s="21"/>
      <c r="AR34" s="21"/>
      <c r="AS34" s="21"/>
      <c r="AT34" s="21"/>
      <c r="AU34" s="21"/>
      <c r="AV34" s="21"/>
      <c r="AW34" s="21">
        <v>5114</v>
      </c>
      <c r="AX34" s="21"/>
      <c r="AY34" s="21"/>
      <c r="AZ34" s="70">
        <v>0</v>
      </c>
      <c r="BA34" s="70">
        <v>19778</v>
      </c>
      <c r="BB34" s="18">
        <v>42826</v>
      </c>
      <c r="BC34" s="18"/>
      <c r="BD34" s="70"/>
      <c r="BE34" s="70"/>
      <c r="BQ34" s="14"/>
      <c r="BR34" s="14"/>
      <c r="BS34" s="14"/>
      <c r="BT34" s="14"/>
      <c r="BU34" s="14"/>
      <c r="BV34" s="14"/>
      <c r="BW34" s="14"/>
      <c r="BX34" s="14"/>
      <c r="BY34" s="14"/>
      <c r="BZ34" s="14"/>
      <c r="CA34" s="14"/>
      <c r="CB34" s="14"/>
      <c r="CC34" s="14"/>
      <c r="CD34" s="14"/>
      <c r="CE34" s="14"/>
      <c r="CF34" s="14"/>
      <c r="CG34" s="14"/>
      <c r="CH34" s="14"/>
      <c r="CI34" s="14"/>
      <c r="CJ34" s="14"/>
      <c r="CK34" s="14"/>
      <c r="CL34" s="14"/>
    </row>
    <row r="35" spans="1:90" ht="45" x14ac:dyDescent="0.25">
      <c r="A35" s="12" t="s">
        <v>6</v>
      </c>
      <c r="B35" s="15" t="s">
        <v>312</v>
      </c>
      <c r="C35" s="15" t="s">
        <v>408</v>
      </c>
      <c r="D35" s="18" t="s">
        <v>389</v>
      </c>
      <c r="E35" s="11" t="s">
        <v>311</v>
      </c>
      <c r="F35" s="11" t="s">
        <v>313</v>
      </c>
      <c r="G35" s="9">
        <v>117976.71</v>
      </c>
      <c r="H35" s="9">
        <v>92654.18</v>
      </c>
      <c r="I35" s="73">
        <v>0.78539999999999999</v>
      </c>
      <c r="J35" s="15">
        <v>56028.629303836744</v>
      </c>
      <c r="K35" s="17" t="s">
        <v>213</v>
      </c>
      <c r="L35" s="15" t="s">
        <v>223</v>
      </c>
      <c r="M35" s="15"/>
      <c r="N35" s="15"/>
      <c r="O35" s="17">
        <v>42843</v>
      </c>
      <c r="P35" s="9">
        <f>Tableau_Lancer_la_requête_à_partir_de_Excel_Files[[#This Row],[Aide Massif Obtenue]]+Tableau_Lancer_la_requête_à_partir_de_Excel_Files[[#This Row],[Autre Public2]]</f>
        <v>92654.18</v>
      </c>
      <c r="Q35" s="13">
        <f>(Tableau_Lancer_la_requête_à_partir_de_Excel_Files[[#This Row],[Autre Public2]]+Tableau_Lancer_la_requête_à_partir_de_Excel_Files[[#This Row],[Aide Massif Obtenue]])/Tableau_Lancer_la_requête_à_partir_de_Excel_Files[[#This Row],[Coût total déposé]]</f>
        <v>0.7853599240053396</v>
      </c>
      <c r="R35" s="9">
        <f>Tableau_Lancer_la_requête_à_partir_de_Excel_Files[[#This Row],[Total_Etat_FN2 ]]+Tableau_Lancer_la_requête_à_partir_de_Excel_Files[[#This Row],[Total_Regions_FN2 ]]+Tableau_Lancer_la_requête_à_partir_de_Excel_Files[[#This Row],[Total_Dpts_FN2 ]]+Tableau_Lancer_la_requête_à_partir_de_Excel_Files[[#This Row],[''Prévisionnel FEDER'']]</f>
        <v>92654.18</v>
      </c>
      <c r="S35" s="65">
        <f>Tableau_Lancer_la_requête_à_partir_de_Excel_Files[[#This Row],[Aide Massif Obtenue]]/Tableau_Lancer_la_requête_à_partir_de_Excel_Files[[#This Row],[Coût total déposé]]</f>
        <v>0.7853599240053396</v>
      </c>
      <c r="T35" s="9">
        <f>Tableau_Lancer_la_requête_à_partir_de_Excel_Files[[#This Row],[Aide Publique Obtenue]]-Tableau_Lancer_la_requête_à_partir_de_Excel_Files[[#This Row],[Aide Publique demandée]]</f>
        <v>0</v>
      </c>
      <c r="U35" s="9">
        <f>Tableau_Lancer_la_requête_à_partir_de_Excel_Files[[#This Row],[FNADT_FN2]]+Tableau_Lancer_la_requête_à_partir_de_Excel_Files[[#This Row],[AgricultureFN2]]</f>
        <v>33617.18</v>
      </c>
      <c r="V35" s="9"/>
      <c r="W35" s="9">
        <v>33617.18</v>
      </c>
      <c r="X35" s="9">
        <f>Tableau_Lancer_la_requête_à_partir_de_Excel_Files[[#This Row],[ALPC_FN2]]+Tableau_Lancer_la_requête_à_partir_de_Excel_Files[[#This Row],[AURA_FN2]]+Tableau_Lancer_la_requête_à_partir_de_Excel_Files[[#This Row],[BFC_FN2]]+Tableau_Lancer_la_requête_à_partir_de_Excel_Files[[#This Row],[LRMP_FN2]]</f>
        <v>0</v>
      </c>
      <c r="Y35" s="70"/>
      <c r="Z35" s="70"/>
      <c r="AA35" s="70"/>
      <c r="AB35" s="70"/>
      <c r="AC35" s="9">
        <f>Tableau_Lancer_la_requête_à_partir_de_Excel_Files[[#This Row],[03_FN2]]+Tableau_Lancer_la_requête_à_partir_de_Excel_Files[[#This Row],[07_FN2]]+Tableau_Lancer_la_requête_à_partir_de_Excel_Files[[#This Row],[11_FN2]]+Tableau_Lancer_la_requête_à_partir_de_Excel_Files[[#This Row],[12_FN2]]+Tableau_Lancer_la_requête_à_partir_de_Excel_Files[[#This Row],[15_FN2]]+Tableau_Lancer_la_requête_à_partir_de_Excel_Files[[#This Row],[19_FN2]]+Tableau_Lancer_la_requête_à_partir_de_Excel_Files[[#This Row],[21_FN2]]+Tableau_Lancer_la_requête_à_partir_de_Excel_Files[[#This Row],[23_FN2]]+Tableau_Lancer_la_requête_à_partir_de_Excel_Files[[#This Row],[30_FN2]]+Tableau_Lancer_la_requête_à_partir_de_Excel_Files[[#This Row],[34_FN2]]+Tableau_Lancer_la_requête_à_partir_de_Excel_Files[[#This Row],[42_FN2]]+Tableau_Lancer_la_requête_à_partir_de_Excel_Files[[#This Row],[43_FN2]]+Tableau_Lancer_la_requête_à_partir_de_Excel_Files[[#This Row],[46_FN2]]+Tableau_Lancer_la_requête_à_partir_de_Excel_Files[[#This Row],[48_FN2]]+Tableau_Lancer_la_requête_à_partir_de_Excel_Files[[#This Row],[58_FN2]]+Tableau_Lancer_la_requête_à_partir_de_Excel_Files[[#This Row],[63_FN2]]+Tableau_Lancer_la_requête_à_partir_de_Excel_Files[[#This Row],[69_FN2]]+Tableau_Lancer_la_requête_à_partir_de_Excel_Files[[#This Row],[71_FN2]]+Tableau_Lancer_la_requête_à_partir_de_Excel_Files[[#This Row],[81_FN2]]+Tableau_Lancer_la_requête_à_partir_de_Excel_Files[[#This Row],[82_FN2]]+Tableau_Lancer_la_requête_à_partir_de_Excel_Files[[#This Row],[87_FN2]]+Tableau_Lancer_la_requête_à_partir_de_Excel_Files[[#This Row],[89_FN2]]</f>
        <v>0</v>
      </c>
      <c r="AD35" s="21"/>
      <c r="AE35" s="21"/>
      <c r="AF35" s="21"/>
      <c r="AG35" s="21"/>
      <c r="AH35" s="21"/>
      <c r="AI35" s="21"/>
      <c r="AJ35" s="21"/>
      <c r="AK35" s="21"/>
      <c r="AL35" s="21"/>
      <c r="AM35" s="21"/>
      <c r="AN35" s="21"/>
      <c r="AO35" s="21"/>
      <c r="AP35" s="21"/>
      <c r="AQ35" s="21"/>
      <c r="AR35" s="21"/>
      <c r="AS35" s="21"/>
      <c r="AT35" s="21"/>
      <c r="AU35" s="21"/>
      <c r="AV35" s="21"/>
      <c r="AW35" s="21"/>
      <c r="AX35" s="21"/>
      <c r="AY35" s="21"/>
      <c r="AZ35" s="9">
        <v>0</v>
      </c>
      <c r="BA35" s="9">
        <v>59037</v>
      </c>
      <c r="BB35" s="18">
        <v>42826</v>
      </c>
      <c r="BC35" s="18"/>
      <c r="BD35" s="70"/>
      <c r="BE35" s="70"/>
      <c r="BQ35" s="14"/>
      <c r="BR35" s="14"/>
      <c r="BS35" s="14"/>
      <c r="BT35" s="14"/>
      <c r="BU35" s="14"/>
      <c r="BV35" s="14"/>
      <c r="BW35" s="14"/>
      <c r="BX35" s="14"/>
      <c r="BY35" s="14"/>
      <c r="BZ35" s="14"/>
      <c r="CA35" s="14"/>
      <c r="CB35" s="14"/>
      <c r="CC35" s="14"/>
      <c r="CD35" s="14"/>
      <c r="CE35" s="14"/>
      <c r="CF35" s="14"/>
      <c r="CG35" s="14"/>
      <c r="CH35" s="14"/>
      <c r="CI35" s="14"/>
      <c r="CJ35" s="14"/>
      <c r="CK35" s="14"/>
      <c r="CL35" s="14"/>
    </row>
    <row r="36" spans="1:90" ht="60" x14ac:dyDescent="0.25">
      <c r="A36" s="12" t="s">
        <v>6</v>
      </c>
      <c r="B36" s="15" t="s">
        <v>328</v>
      </c>
      <c r="C36" s="15" t="s">
        <v>418</v>
      </c>
      <c r="D36" s="18" t="s">
        <v>394</v>
      </c>
      <c r="E36" s="71" t="s">
        <v>314</v>
      </c>
      <c r="F36" s="71" t="s">
        <v>315</v>
      </c>
      <c r="G36" s="70">
        <v>61872</v>
      </c>
      <c r="H36" s="70">
        <v>49498</v>
      </c>
      <c r="I36" s="17" t="s">
        <v>212</v>
      </c>
      <c r="J36" s="15">
        <v>29979.441821428569</v>
      </c>
      <c r="K36" s="17" t="s">
        <v>213</v>
      </c>
      <c r="L36" s="15"/>
      <c r="M36" s="15" t="s">
        <v>228</v>
      </c>
      <c r="N36" s="15"/>
      <c r="O36" s="17">
        <v>42847</v>
      </c>
      <c r="P36" s="70">
        <f>Tableau_Lancer_la_requête_à_partir_de_Excel_Files[[#This Row],[Aide Massif Obtenue]]+Tableau_Lancer_la_requête_à_partir_de_Excel_Files[[#This Row],[Autre Public2]]</f>
        <v>49498</v>
      </c>
      <c r="Q36" s="13">
        <f>(Tableau_Lancer_la_requête_à_partir_de_Excel_Files[[#This Row],[Autre Public2]]+Tableau_Lancer_la_requête_à_partir_de_Excel_Files[[#This Row],[Aide Massif Obtenue]])/Tableau_Lancer_la_requête_à_partir_de_Excel_Files[[#This Row],[Coût total déposé]]</f>
        <v>0.80000646495991723</v>
      </c>
      <c r="R36" s="70">
        <f>Tableau_Lancer_la_requête_à_partir_de_Excel_Files[[#This Row],[Total_Etat_FN2 ]]+Tableau_Lancer_la_requête_à_partir_de_Excel_Files[[#This Row],[Total_Regions_FN2 ]]+Tableau_Lancer_la_requête_à_partir_de_Excel_Files[[#This Row],[Total_Dpts_FN2 ]]+Tableau_Lancer_la_requête_à_partir_de_Excel_Files[[#This Row],[''Prévisionnel FEDER'']]</f>
        <v>49498</v>
      </c>
      <c r="S36" s="65">
        <f>Tableau_Lancer_la_requête_à_partir_de_Excel_Files[[#This Row],[Aide Massif Obtenue]]/Tableau_Lancer_la_requête_à_partir_de_Excel_Files[[#This Row],[Coût total déposé]]</f>
        <v>0.80000646495991723</v>
      </c>
      <c r="T36" s="70">
        <f>Tableau_Lancer_la_requête_à_partir_de_Excel_Files[[#This Row],[Aide Publique Obtenue]]-Tableau_Lancer_la_requête_à_partir_de_Excel_Files[[#This Row],[Aide Publique demandée]]</f>
        <v>0</v>
      </c>
      <c r="U36" s="70">
        <f>Tableau_Lancer_la_requête_à_partir_de_Excel_Files[[#This Row],[FNADT_FN2]]+Tableau_Lancer_la_requête_à_partir_de_Excel_Files[[#This Row],[AgricultureFN2]]</f>
        <v>0</v>
      </c>
      <c r="V36" s="70"/>
      <c r="W36" s="70"/>
      <c r="X36" s="70">
        <f>Tableau_Lancer_la_requête_à_partir_de_Excel_Files[[#This Row],[ALPC_FN2]]+Tableau_Lancer_la_requête_à_partir_de_Excel_Files[[#This Row],[AURA_FN2]]+Tableau_Lancer_la_requête_à_partir_de_Excel_Files[[#This Row],[BFC_FN2]]+Tableau_Lancer_la_requête_à_partir_de_Excel_Files[[#This Row],[LRMP_FN2]]</f>
        <v>17987</v>
      </c>
      <c r="Y36" s="70">
        <v>17987</v>
      </c>
      <c r="Z36" s="70"/>
      <c r="AA36" s="70"/>
      <c r="AB36" s="70"/>
      <c r="AC36" s="70">
        <f>Tableau_Lancer_la_requête_à_partir_de_Excel_Files[[#This Row],[03_FN2]]+Tableau_Lancer_la_requête_à_partir_de_Excel_Files[[#This Row],[07_FN2]]+Tableau_Lancer_la_requête_à_partir_de_Excel_Files[[#This Row],[11_FN2]]+Tableau_Lancer_la_requête_à_partir_de_Excel_Files[[#This Row],[12_FN2]]+Tableau_Lancer_la_requête_à_partir_de_Excel_Files[[#This Row],[15_FN2]]+Tableau_Lancer_la_requête_à_partir_de_Excel_Files[[#This Row],[19_FN2]]+Tableau_Lancer_la_requête_à_partir_de_Excel_Files[[#This Row],[21_FN2]]+Tableau_Lancer_la_requête_à_partir_de_Excel_Files[[#This Row],[23_FN2]]+Tableau_Lancer_la_requête_à_partir_de_Excel_Files[[#This Row],[30_FN2]]+Tableau_Lancer_la_requête_à_partir_de_Excel_Files[[#This Row],[34_FN2]]+Tableau_Lancer_la_requête_à_partir_de_Excel_Files[[#This Row],[42_FN2]]+Tableau_Lancer_la_requête_à_partir_de_Excel_Files[[#This Row],[43_FN2]]+Tableau_Lancer_la_requête_à_partir_de_Excel_Files[[#This Row],[46_FN2]]+Tableau_Lancer_la_requête_à_partir_de_Excel_Files[[#This Row],[48_FN2]]+Tableau_Lancer_la_requête_à_partir_de_Excel_Files[[#This Row],[58_FN2]]+Tableau_Lancer_la_requête_à_partir_de_Excel_Files[[#This Row],[63_FN2]]+Tableau_Lancer_la_requête_à_partir_de_Excel_Files[[#This Row],[69_FN2]]+Tableau_Lancer_la_requête_à_partir_de_Excel_Files[[#This Row],[71_FN2]]+Tableau_Lancer_la_requête_à_partir_de_Excel_Files[[#This Row],[81_FN2]]+Tableau_Lancer_la_requête_à_partir_de_Excel_Files[[#This Row],[82_FN2]]+Tableau_Lancer_la_requête_à_partir_de_Excel_Files[[#This Row],[87_FN2]]+Tableau_Lancer_la_requête_à_partir_de_Excel_Files[[#This Row],[89_FN2]]</f>
        <v>0</v>
      </c>
      <c r="AD36" s="21"/>
      <c r="AE36" s="21"/>
      <c r="AF36" s="21"/>
      <c r="AG36" s="21"/>
      <c r="AH36" s="21"/>
      <c r="AI36" s="21"/>
      <c r="AJ36" s="21"/>
      <c r="AK36" s="21"/>
      <c r="AL36" s="21"/>
      <c r="AM36" s="21"/>
      <c r="AN36" s="21"/>
      <c r="AO36" s="21"/>
      <c r="AP36" s="21"/>
      <c r="AQ36" s="21"/>
      <c r="AR36" s="21"/>
      <c r="AS36" s="21"/>
      <c r="AT36" s="21"/>
      <c r="AU36" s="21"/>
      <c r="AV36" s="21"/>
      <c r="AW36" s="21"/>
      <c r="AX36" s="21"/>
      <c r="AY36" s="21"/>
      <c r="AZ36" s="70">
        <v>0</v>
      </c>
      <c r="BA36" s="70">
        <v>31511</v>
      </c>
      <c r="BB36" s="18">
        <v>42826</v>
      </c>
      <c r="BC36" s="18"/>
      <c r="BD36" s="70"/>
      <c r="BE36" s="70"/>
      <c r="BQ36" s="14"/>
      <c r="BR36" s="14"/>
      <c r="BS36" s="14"/>
      <c r="BT36" s="14"/>
      <c r="BU36" s="14"/>
      <c r="BV36" s="14"/>
      <c r="BW36" s="14"/>
      <c r="BX36" s="14"/>
      <c r="BY36" s="14"/>
      <c r="BZ36" s="14"/>
      <c r="CA36" s="14"/>
      <c r="CB36" s="14"/>
      <c r="CC36" s="14"/>
      <c r="CD36" s="14"/>
      <c r="CE36" s="14"/>
      <c r="CF36" s="14"/>
      <c r="CG36" s="14"/>
      <c r="CH36" s="14"/>
      <c r="CI36" s="14"/>
      <c r="CJ36" s="14"/>
      <c r="CK36" s="14"/>
      <c r="CL36" s="14"/>
    </row>
    <row r="37" spans="1:90" ht="45" x14ac:dyDescent="0.25">
      <c r="A37" s="12" t="s">
        <v>6</v>
      </c>
      <c r="B37" s="15" t="s">
        <v>329</v>
      </c>
      <c r="C37" s="15"/>
      <c r="D37" s="18" t="s">
        <v>391</v>
      </c>
      <c r="E37" s="11" t="s">
        <v>316</v>
      </c>
      <c r="F37" s="11" t="s">
        <v>317</v>
      </c>
      <c r="G37" s="9">
        <v>131753.19</v>
      </c>
      <c r="H37" s="9">
        <v>30000</v>
      </c>
      <c r="I37" s="17" t="s">
        <v>330</v>
      </c>
      <c r="J37" s="15">
        <v>30000</v>
      </c>
      <c r="K37" s="17" t="s">
        <v>330</v>
      </c>
      <c r="L37" s="15"/>
      <c r="M37" s="15"/>
      <c r="N37" s="15"/>
      <c r="O37" s="17">
        <v>42857</v>
      </c>
      <c r="P37" s="9">
        <f>Tableau_Lancer_la_requête_à_partir_de_Excel_Files[[#This Row],[Aide Massif Obtenue]]+Tableau_Lancer_la_requête_à_partir_de_Excel_Files[[#This Row],[Autre Public2]]</f>
        <v>30000</v>
      </c>
      <c r="Q37" s="13">
        <f>(Tableau_Lancer_la_requête_à_partir_de_Excel_Files[[#This Row],[Autre Public2]]+Tableau_Lancer_la_requête_à_partir_de_Excel_Files[[#This Row],[Aide Massif Obtenue]])/Tableau_Lancer_la_requête_à_partir_de_Excel_Files[[#This Row],[Coût total déposé]]</f>
        <v>0.22769847166508833</v>
      </c>
      <c r="R37" s="9">
        <f>Tableau_Lancer_la_requête_à_partir_de_Excel_Files[[#This Row],[Total_Etat_FN2 ]]+Tableau_Lancer_la_requête_à_partir_de_Excel_Files[[#This Row],[Total_Regions_FN2 ]]+Tableau_Lancer_la_requête_à_partir_de_Excel_Files[[#This Row],[Total_Dpts_FN2 ]]+Tableau_Lancer_la_requête_à_partir_de_Excel_Files[[#This Row],[''Prévisionnel FEDER'']]</f>
        <v>30000</v>
      </c>
      <c r="S37" s="65">
        <f>Tableau_Lancer_la_requête_à_partir_de_Excel_Files[[#This Row],[Aide Massif Obtenue]]/Tableau_Lancer_la_requête_à_partir_de_Excel_Files[[#This Row],[Coût total déposé]]</f>
        <v>0.22769847166508833</v>
      </c>
      <c r="T37" s="9">
        <f>Tableau_Lancer_la_requête_à_partir_de_Excel_Files[[#This Row],[Aide Publique Obtenue]]-Tableau_Lancer_la_requête_à_partir_de_Excel_Files[[#This Row],[Aide Publique demandée]]</f>
        <v>0</v>
      </c>
      <c r="U37" s="9">
        <f>Tableau_Lancer_la_requête_à_partir_de_Excel_Files[[#This Row],[FNADT_FN2]]+Tableau_Lancer_la_requête_à_partir_de_Excel_Files[[#This Row],[AgricultureFN2]]</f>
        <v>0</v>
      </c>
      <c r="V37" s="9"/>
      <c r="W37" s="9"/>
      <c r="X37" s="9">
        <f>Tableau_Lancer_la_requête_à_partir_de_Excel_Files[[#This Row],[ALPC_FN2]]+Tableau_Lancer_la_requête_à_partir_de_Excel_Files[[#This Row],[AURA_FN2]]+Tableau_Lancer_la_requête_à_partir_de_Excel_Files[[#This Row],[BFC_FN2]]+Tableau_Lancer_la_requête_à_partir_de_Excel_Files[[#This Row],[LRMP_FN2]]</f>
        <v>0</v>
      </c>
      <c r="Y37" s="70"/>
      <c r="Z37" s="70"/>
      <c r="AA37" s="70"/>
      <c r="AB37" s="70"/>
      <c r="AC37" s="9">
        <f>Tableau_Lancer_la_requête_à_partir_de_Excel_Files[[#This Row],[03_FN2]]+Tableau_Lancer_la_requête_à_partir_de_Excel_Files[[#This Row],[07_FN2]]+Tableau_Lancer_la_requête_à_partir_de_Excel_Files[[#This Row],[11_FN2]]+Tableau_Lancer_la_requête_à_partir_de_Excel_Files[[#This Row],[12_FN2]]+Tableau_Lancer_la_requête_à_partir_de_Excel_Files[[#This Row],[15_FN2]]+Tableau_Lancer_la_requête_à_partir_de_Excel_Files[[#This Row],[19_FN2]]+Tableau_Lancer_la_requête_à_partir_de_Excel_Files[[#This Row],[21_FN2]]+Tableau_Lancer_la_requête_à_partir_de_Excel_Files[[#This Row],[23_FN2]]+Tableau_Lancer_la_requête_à_partir_de_Excel_Files[[#This Row],[30_FN2]]+Tableau_Lancer_la_requête_à_partir_de_Excel_Files[[#This Row],[34_FN2]]+Tableau_Lancer_la_requête_à_partir_de_Excel_Files[[#This Row],[42_FN2]]+Tableau_Lancer_la_requête_à_partir_de_Excel_Files[[#This Row],[43_FN2]]+Tableau_Lancer_la_requête_à_partir_de_Excel_Files[[#This Row],[46_FN2]]+Tableau_Lancer_la_requête_à_partir_de_Excel_Files[[#This Row],[48_FN2]]+Tableau_Lancer_la_requête_à_partir_de_Excel_Files[[#This Row],[58_FN2]]+Tableau_Lancer_la_requête_à_partir_de_Excel_Files[[#This Row],[63_FN2]]+Tableau_Lancer_la_requête_à_partir_de_Excel_Files[[#This Row],[69_FN2]]+Tableau_Lancer_la_requête_à_partir_de_Excel_Files[[#This Row],[71_FN2]]+Tableau_Lancer_la_requête_à_partir_de_Excel_Files[[#This Row],[81_FN2]]+Tableau_Lancer_la_requête_à_partir_de_Excel_Files[[#This Row],[82_FN2]]+Tableau_Lancer_la_requête_à_partir_de_Excel_Files[[#This Row],[87_FN2]]+Tableau_Lancer_la_requête_à_partir_de_Excel_Files[[#This Row],[89_FN2]]</f>
        <v>0</v>
      </c>
      <c r="AD37" s="21"/>
      <c r="AE37" s="21"/>
      <c r="AF37" s="21"/>
      <c r="AG37" s="21"/>
      <c r="AH37" s="21"/>
      <c r="AI37" s="21"/>
      <c r="AJ37" s="21"/>
      <c r="AK37" s="21"/>
      <c r="AL37" s="21"/>
      <c r="AM37" s="21"/>
      <c r="AN37" s="21"/>
      <c r="AO37" s="21"/>
      <c r="AP37" s="21"/>
      <c r="AQ37" s="21"/>
      <c r="AR37" s="21"/>
      <c r="AS37" s="21"/>
      <c r="AT37" s="21"/>
      <c r="AU37" s="21"/>
      <c r="AV37" s="21"/>
      <c r="AW37" s="21"/>
      <c r="AX37" s="21"/>
      <c r="AY37" s="21"/>
      <c r="AZ37" s="9">
        <v>0</v>
      </c>
      <c r="BA37" s="9">
        <v>30000</v>
      </c>
      <c r="BB37" s="18">
        <v>42736</v>
      </c>
      <c r="BC37" s="18"/>
      <c r="BD37" s="9"/>
      <c r="BE37" s="70"/>
      <c r="BQ37" s="14"/>
      <c r="BR37" s="14"/>
      <c r="BS37" s="14"/>
      <c r="BT37" s="14"/>
      <c r="BU37" s="14"/>
      <c r="BV37" s="14"/>
      <c r="BW37" s="14"/>
      <c r="BX37" s="14"/>
      <c r="BY37" s="14"/>
      <c r="BZ37" s="14"/>
      <c r="CA37" s="14"/>
      <c r="CB37" s="14"/>
      <c r="CC37" s="14"/>
      <c r="CD37" s="14"/>
      <c r="CE37" s="14"/>
      <c r="CF37" s="14"/>
      <c r="CG37" s="14"/>
      <c r="CH37" s="14"/>
      <c r="CI37" s="14"/>
      <c r="CJ37" s="14"/>
      <c r="CK37" s="14"/>
      <c r="CL37" s="14"/>
    </row>
    <row r="38" spans="1:90" ht="30" x14ac:dyDescent="0.25">
      <c r="A38" s="38" t="s">
        <v>5</v>
      </c>
      <c r="B38" s="39" t="s">
        <v>376</v>
      </c>
      <c r="C38" s="39" t="s">
        <v>376</v>
      </c>
      <c r="D38" s="40" t="s">
        <v>389</v>
      </c>
      <c r="E38" s="41" t="s">
        <v>377</v>
      </c>
      <c r="F38" s="41" t="s">
        <v>319</v>
      </c>
      <c r="G38" s="42">
        <v>40195.14</v>
      </c>
      <c r="H38" s="42">
        <v>28136.59</v>
      </c>
      <c r="I38" s="43" t="s">
        <v>209</v>
      </c>
      <c r="J38" s="39"/>
      <c r="K38" s="43" t="s">
        <v>211</v>
      </c>
      <c r="L38" s="39" t="s">
        <v>223</v>
      </c>
      <c r="M38" s="39" t="s">
        <v>205</v>
      </c>
      <c r="N38" s="39"/>
      <c r="O38" s="43">
        <v>42839</v>
      </c>
      <c r="P38" s="42">
        <f>Tableau_Lancer_la_requête_à_partir_de_Excel_Files[[#This Row],[Aide Massif Obtenue]]+Tableau_Lancer_la_requête_à_partir_de_Excel_Files[[#This Row],[Autre Public2]]</f>
        <v>14068.3</v>
      </c>
      <c r="Q38" s="44">
        <f>(Tableau_Lancer_la_requête_à_partir_de_Excel_Files[[#This Row],[Autre Public2]]+Tableau_Lancer_la_requête_à_partir_de_Excel_Files[[#This Row],[Aide Massif Obtenue]])/Tableau_Lancer_la_requête_à_partir_de_Excel_Files[[#This Row],[Coût total déposé]]</f>
        <v>0.35000002487862958</v>
      </c>
      <c r="R38" s="42">
        <f>Tableau_Lancer_la_requête_à_partir_de_Excel_Files[[#This Row],[Total_Etat_FN2 ]]+Tableau_Lancer_la_requête_à_partir_de_Excel_Files[[#This Row],[Total_Regions_FN2 ]]+Tableau_Lancer_la_requête_à_partir_de_Excel_Files[[#This Row],[Total_Dpts_FN2 ]]+Tableau_Lancer_la_requête_à_partir_de_Excel_Files[[#This Row],[''Prévisionnel FEDER'']]</f>
        <v>14068.3</v>
      </c>
      <c r="S38" s="66">
        <f>Tableau_Lancer_la_requête_à_partir_de_Excel_Files[[#This Row],[Aide Massif Obtenue]]/Tableau_Lancer_la_requête_à_partir_de_Excel_Files[[#This Row],[Coût total déposé]]</f>
        <v>0.35000002487862958</v>
      </c>
      <c r="T38" s="42">
        <f>Tableau_Lancer_la_requête_à_partir_de_Excel_Files[[#This Row],[Aide Publique Obtenue]]-Tableau_Lancer_la_requête_à_partir_de_Excel_Files[[#This Row],[Aide Publique demandée]]</f>
        <v>-14068.29</v>
      </c>
      <c r="U38" s="42">
        <f>Tableau_Lancer_la_requête_à_partir_de_Excel_Files[[#This Row],[FNADT_FN2]]+Tableau_Lancer_la_requête_à_partir_de_Excel_Files[[#This Row],[AgricultureFN2]]</f>
        <v>14068.3</v>
      </c>
      <c r="V38" s="42"/>
      <c r="W38" s="42">
        <v>14068.3</v>
      </c>
      <c r="X38" s="42">
        <f>Tableau_Lancer_la_requête_à_partir_de_Excel_Files[[#This Row],[ALPC_FN2]]+Tableau_Lancer_la_requête_à_partir_de_Excel_Files[[#This Row],[AURA_FN2]]+Tableau_Lancer_la_requête_à_partir_de_Excel_Files[[#This Row],[BFC_FN2]]+Tableau_Lancer_la_requête_à_partir_de_Excel_Files[[#This Row],[LRMP_FN2]]</f>
        <v>0</v>
      </c>
      <c r="Y38" s="42"/>
      <c r="Z38" s="42"/>
      <c r="AA38" s="42"/>
      <c r="AB38" s="42"/>
      <c r="AC38" s="42">
        <f>Tableau_Lancer_la_requête_à_partir_de_Excel_Files[[#This Row],[03_FN2]]+Tableau_Lancer_la_requête_à_partir_de_Excel_Files[[#This Row],[07_FN2]]+Tableau_Lancer_la_requête_à_partir_de_Excel_Files[[#This Row],[11_FN2]]+Tableau_Lancer_la_requête_à_partir_de_Excel_Files[[#This Row],[12_FN2]]+Tableau_Lancer_la_requête_à_partir_de_Excel_Files[[#This Row],[15_FN2]]+Tableau_Lancer_la_requête_à_partir_de_Excel_Files[[#This Row],[19_FN2]]+Tableau_Lancer_la_requête_à_partir_de_Excel_Files[[#This Row],[21_FN2]]+Tableau_Lancer_la_requête_à_partir_de_Excel_Files[[#This Row],[23_FN2]]+Tableau_Lancer_la_requête_à_partir_de_Excel_Files[[#This Row],[30_FN2]]+Tableau_Lancer_la_requête_à_partir_de_Excel_Files[[#This Row],[34_FN2]]+Tableau_Lancer_la_requête_à_partir_de_Excel_Files[[#This Row],[42_FN2]]+Tableau_Lancer_la_requête_à_partir_de_Excel_Files[[#This Row],[43_FN2]]+Tableau_Lancer_la_requête_à_partir_de_Excel_Files[[#This Row],[46_FN2]]+Tableau_Lancer_la_requête_à_partir_de_Excel_Files[[#This Row],[48_FN2]]+Tableau_Lancer_la_requête_à_partir_de_Excel_Files[[#This Row],[58_FN2]]+Tableau_Lancer_la_requête_à_partir_de_Excel_Files[[#This Row],[63_FN2]]+Tableau_Lancer_la_requête_à_partir_de_Excel_Files[[#This Row],[69_FN2]]+Tableau_Lancer_la_requête_à_partir_de_Excel_Files[[#This Row],[71_FN2]]+Tableau_Lancer_la_requête_à_partir_de_Excel_Files[[#This Row],[81_FN2]]+Tableau_Lancer_la_requête_à_partir_de_Excel_Files[[#This Row],[82_FN2]]+Tableau_Lancer_la_requête_à_partir_de_Excel_Files[[#This Row],[87_FN2]]+Tableau_Lancer_la_requête_à_partir_de_Excel_Files[[#This Row],[89_FN2]]</f>
        <v>0</v>
      </c>
      <c r="AD38" s="24"/>
      <c r="AE38" s="24"/>
      <c r="AF38" s="24"/>
      <c r="AG38" s="24"/>
      <c r="AH38" s="24"/>
      <c r="AI38" s="24"/>
      <c r="AJ38" s="24"/>
      <c r="AK38" s="24"/>
      <c r="AL38" s="24"/>
      <c r="AM38" s="24"/>
      <c r="AN38" s="24"/>
      <c r="AO38" s="24"/>
      <c r="AP38" s="24"/>
      <c r="AQ38" s="24"/>
      <c r="AR38" s="24"/>
      <c r="AS38" s="24"/>
      <c r="AT38" s="24"/>
      <c r="AU38" s="24"/>
      <c r="AV38" s="24"/>
      <c r="AW38" s="24"/>
      <c r="AX38" s="24"/>
      <c r="AY38" s="24"/>
      <c r="AZ38" s="42">
        <v>0</v>
      </c>
      <c r="BA38" s="42">
        <v>0</v>
      </c>
      <c r="BB38" s="40"/>
      <c r="BC38" s="40"/>
      <c r="BD38" s="69"/>
      <c r="BE38" s="70"/>
      <c r="BQ38" s="14"/>
      <c r="BR38" s="14"/>
      <c r="BS38" s="14"/>
      <c r="BT38" s="14"/>
      <c r="BU38" s="14"/>
      <c r="BV38" s="14"/>
      <c r="BW38" s="14"/>
      <c r="BX38" s="14"/>
      <c r="BY38" s="14"/>
      <c r="BZ38" s="14"/>
      <c r="CA38" s="14"/>
      <c r="CB38" s="14"/>
      <c r="CC38" s="14"/>
      <c r="CD38" s="14"/>
      <c r="CE38" s="14"/>
      <c r="CF38" s="14"/>
      <c r="CG38" s="14"/>
      <c r="CH38" s="14"/>
      <c r="CI38" s="14"/>
      <c r="CJ38" s="14"/>
      <c r="CK38" s="14"/>
      <c r="CL38" s="14"/>
    </row>
    <row r="39" spans="1:90" ht="30" x14ac:dyDescent="0.25">
      <c r="A39" s="46" t="s">
        <v>5</v>
      </c>
      <c r="B39" s="47" t="s">
        <v>378</v>
      </c>
      <c r="C39" s="47" t="s">
        <v>378</v>
      </c>
      <c r="D39" s="48" t="s">
        <v>389</v>
      </c>
      <c r="E39" s="49" t="s">
        <v>379</v>
      </c>
      <c r="F39" s="49" t="s">
        <v>319</v>
      </c>
      <c r="G39" s="50">
        <v>34813.949999999997</v>
      </c>
      <c r="H39" s="50">
        <v>24369.759999999998</v>
      </c>
      <c r="I39" s="51" t="s">
        <v>209</v>
      </c>
      <c r="J39" s="47"/>
      <c r="K39" s="51" t="s">
        <v>211</v>
      </c>
      <c r="L39" s="47" t="s">
        <v>223</v>
      </c>
      <c r="M39" s="47" t="s">
        <v>205</v>
      </c>
      <c r="N39" s="47"/>
      <c r="O39" s="43">
        <v>42839</v>
      </c>
      <c r="P39" s="50">
        <f>Tableau_Lancer_la_requête_à_partir_de_Excel_Files[[#This Row],[Aide Massif Obtenue]]+Tableau_Lancer_la_requête_à_partir_de_Excel_Files[[#This Row],[Autre Public2]]</f>
        <v>12184.88</v>
      </c>
      <c r="Q39" s="52">
        <f>(Tableau_Lancer_la_requête_à_partir_de_Excel_Files[[#This Row],[Autre Public2]]+Tableau_Lancer_la_requête_à_partir_de_Excel_Files[[#This Row],[Aide Massif Obtenue]])/Tableau_Lancer_la_requête_à_partir_de_Excel_Files[[#This Row],[Coût total déposé]]</f>
        <v>0.34999992818970554</v>
      </c>
      <c r="R39" s="50">
        <f>Tableau_Lancer_la_requête_à_partir_de_Excel_Files[[#This Row],[Total_Etat_FN2 ]]+Tableau_Lancer_la_requête_à_partir_de_Excel_Files[[#This Row],[Total_Regions_FN2 ]]+Tableau_Lancer_la_requête_à_partir_de_Excel_Files[[#This Row],[Total_Dpts_FN2 ]]+Tableau_Lancer_la_requête_à_partir_de_Excel_Files[[#This Row],[''Prévisionnel FEDER'']]</f>
        <v>12184.88</v>
      </c>
      <c r="S39" s="67">
        <f>Tableau_Lancer_la_requête_à_partir_de_Excel_Files[[#This Row],[Aide Massif Obtenue]]/Tableau_Lancer_la_requête_à_partir_de_Excel_Files[[#This Row],[Coût total déposé]]</f>
        <v>0.34999992818970554</v>
      </c>
      <c r="T39" s="50">
        <f>Tableau_Lancer_la_requête_à_partir_de_Excel_Files[[#This Row],[Aide Publique Obtenue]]-Tableau_Lancer_la_requête_à_partir_de_Excel_Files[[#This Row],[Aide Publique demandée]]</f>
        <v>-12184.88</v>
      </c>
      <c r="U39" s="50">
        <f>Tableau_Lancer_la_requête_à_partir_de_Excel_Files[[#This Row],[FNADT_FN2]]+Tableau_Lancer_la_requête_à_partir_de_Excel_Files[[#This Row],[AgricultureFN2]]</f>
        <v>12184.88</v>
      </c>
      <c r="V39" s="50"/>
      <c r="W39" s="50">
        <v>12184.88</v>
      </c>
      <c r="X39" s="50">
        <f>Tableau_Lancer_la_requête_à_partir_de_Excel_Files[[#This Row],[ALPC_FN2]]+Tableau_Lancer_la_requête_à_partir_de_Excel_Files[[#This Row],[AURA_FN2]]+Tableau_Lancer_la_requête_à_partir_de_Excel_Files[[#This Row],[BFC_FN2]]+Tableau_Lancer_la_requête_à_partir_de_Excel_Files[[#This Row],[LRMP_FN2]]</f>
        <v>0</v>
      </c>
      <c r="Y39" s="50"/>
      <c r="Z39" s="50"/>
      <c r="AA39" s="50"/>
      <c r="AB39" s="50"/>
      <c r="AC39" s="50">
        <f>Tableau_Lancer_la_requête_à_partir_de_Excel_Files[[#This Row],[03_FN2]]+Tableau_Lancer_la_requête_à_partir_de_Excel_Files[[#This Row],[07_FN2]]+Tableau_Lancer_la_requête_à_partir_de_Excel_Files[[#This Row],[11_FN2]]+Tableau_Lancer_la_requête_à_partir_de_Excel_Files[[#This Row],[12_FN2]]+Tableau_Lancer_la_requête_à_partir_de_Excel_Files[[#This Row],[15_FN2]]+Tableau_Lancer_la_requête_à_partir_de_Excel_Files[[#This Row],[19_FN2]]+Tableau_Lancer_la_requête_à_partir_de_Excel_Files[[#This Row],[21_FN2]]+Tableau_Lancer_la_requête_à_partir_de_Excel_Files[[#This Row],[23_FN2]]+Tableau_Lancer_la_requête_à_partir_de_Excel_Files[[#This Row],[30_FN2]]+Tableau_Lancer_la_requête_à_partir_de_Excel_Files[[#This Row],[34_FN2]]+Tableau_Lancer_la_requête_à_partir_de_Excel_Files[[#This Row],[42_FN2]]+Tableau_Lancer_la_requête_à_partir_de_Excel_Files[[#This Row],[43_FN2]]+Tableau_Lancer_la_requête_à_partir_de_Excel_Files[[#This Row],[46_FN2]]+Tableau_Lancer_la_requête_à_partir_de_Excel_Files[[#This Row],[48_FN2]]+Tableau_Lancer_la_requête_à_partir_de_Excel_Files[[#This Row],[58_FN2]]+Tableau_Lancer_la_requête_à_partir_de_Excel_Files[[#This Row],[63_FN2]]+Tableau_Lancer_la_requête_à_partir_de_Excel_Files[[#This Row],[69_FN2]]+Tableau_Lancer_la_requête_à_partir_de_Excel_Files[[#This Row],[71_FN2]]+Tableau_Lancer_la_requête_à_partir_de_Excel_Files[[#This Row],[81_FN2]]+Tableau_Lancer_la_requête_à_partir_de_Excel_Files[[#This Row],[82_FN2]]+Tableau_Lancer_la_requête_à_partir_de_Excel_Files[[#This Row],[87_FN2]]+Tableau_Lancer_la_requête_à_partir_de_Excel_Files[[#This Row],[89_FN2]]</f>
        <v>0</v>
      </c>
      <c r="AD39" s="25"/>
      <c r="AE39" s="25"/>
      <c r="AF39" s="25"/>
      <c r="AG39" s="25"/>
      <c r="AH39" s="25"/>
      <c r="AI39" s="25"/>
      <c r="AJ39" s="25"/>
      <c r="AK39" s="25"/>
      <c r="AL39" s="25"/>
      <c r="AM39" s="25"/>
      <c r="AN39" s="25"/>
      <c r="AO39" s="25"/>
      <c r="AP39" s="25"/>
      <c r="AQ39" s="25"/>
      <c r="AR39" s="25"/>
      <c r="AS39" s="25"/>
      <c r="AT39" s="25"/>
      <c r="AU39" s="25"/>
      <c r="AV39" s="25"/>
      <c r="AW39" s="25"/>
      <c r="AX39" s="25"/>
      <c r="AY39" s="25"/>
      <c r="AZ39" s="50">
        <v>0</v>
      </c>
      <c r="BA39" s="50">
        <v>0</v>
      </c>
      <c r="BB39" s="48"/>
      <c r="BC39" s="48"/>
      <c r="BD39" s="63"/>
      <c r="BE39" s="70"/>
      <c r="BQ39" s="14"/>
      <c r="BR39" s="14"/>
      <c r="BS39" s="14"/>
      <c r="BT39" s="14"/>
      <c r="BU39" s="14"/>
      <c r="BV39" s="14"/>
      <c r="BW39" s="14"/>
      <c r="BX39" s="14"/>
      <c r="BY39" s="14"/>
      <c r="BZ39" s="14"/>
      <c r="CA39" s="14"/>
      <c r="CB39" s="14"/>
      <c r="CC39" s="14"/>
      <c r="CD39" s="14"/>
      <c r="CE39" s="14"/>
      <c r="CF39" s="14"/>
      <c r="CG39" s="14"/>
      <c r="CH39" s="14"/>
      <c r="CI39" s="14"/>
      <c r="CJ39" s="14"/>
      <c r="CK39" s="14"/>
      <c r="CL39" s="14"/>
    </row>
    <row r="40" spans="1:90" ht="30" x14ac:dyDescent="0.25">
      <c r="A40" s="46" t="s">
        <v>5</v>
      </c>
      <c r="B40" s="47" t="s">
        <v>331</v>
      </c>
      <c r="C40" s="47" t="s">
        <v>331</v>
      </c>
      <c r="D40" s="48" t="s">
        <v>389</v>
      </c>
      <c r="E40" s="49" t="s">
        <v>318</v>
      </c>
      <c r="F40" s="49" t="s">
        <v>319</v>
      </c>
      <c r="G40" s="50">
        <v>32978.851333333332</v>
      </c>
      <c r="H40" s="50">
        <v>23085.195933333333</v>
      </c>
      <c r="I40" s="51" t="s">
        <v>209</v>
      </c>
      <c r="J40" s="47"/>
      <c r="K40" s="51" t="s">
        <v>211</v>
      </c>
      <c r="L40" s="47" t="s">
        <v>223</v>
      </c>
      <c r="M40" s="47" t="s">
        <v>205</v>
      </c>
      <c r="N40" s="47"/>
      <c r="O40" s="43">
        <v>42839</v>
      </c>
      <c r="P40" s="50">
        <f>Tableau_Lancer_la_requête_à_partir_de_Excel_Files[[#This Row],[Aide Massif Obtenue]]+Tableau_Lancer_la_requête_à_partir_de_Excel_Files[[#This Row],[Autre Public2]]</f>
        <v>11542.6</v>
      </c>
      <c r="Q40" s="52">
        <f>(Tableau_Lancer_la_requête_à_partir_de_Excel_Files[[#This Row],[Autre Public2]]+Tableau_Lancer_la_requête_à_partir_de_Excel_Files[[#This Row],[Aide Massif Obtenue]])/Tableau_Lancer_la_requête_à_partir_de_Excel_Files[[#This Row],[Coût total déposé]]</f>
        <v>0.35000006165567482</v>
      </c>
      <c r="R40" s="50">
        <f>Tableau_Lancer_la_requête_à_partir_de_Excel_Files[[#This Row],[Total_Etat_FN2 ]]+Tableau_Lancer_la_requête_à_partir_de_Excel_Files[[#This Row],[Total_Regions_FN2 ]]+Tableau_Lancer_la_requête_à_partir_de_Excel_Files[[#This Row],[Total_Dpts_FN2 ]]+Tableau_Lancer_la_requête_à_partir_de_Excel_Files[[#This Row],[''Prévisionnel FEDER'']]</f>
        <v>11542.6</v>
      </c>
      <c r="S40" s="67">
        <f>Tableau_Lancer_la_requête_à_partir_de_Excel_Files[[#This Row],[Aide Massif Obtenue]]/Tableau_Lancer_la_requête_à_partir_de_Excel_Files[[#This Row],[Coût total déposé]]</f>
        <v>0.35000006165567482</v>
      </c>
      <c r="T40" s="50">
        <f>Tableau_Lancer_la_requête_à_partir_de_Excel_Files[[#This Row],[Aide Publique Obtenue]]-Tableau_Lancer_la_requête_à_partir_de_Excel_Files[[#This Row],[Aide Publique demandée]]</f>
        <v>-11542.595933333332</v>
      </c>
      <c r="U40" s="50">
        <f>Tableau_Lancer_la_requête_à_partir_de_Excel_Files[[#This Row],[FNADT_FN2]]+Tableau_Lancer_la_requête_à_partir_de_Excel_Files[[#This Row],[AgricultureFN2]]</f>
        <v>11542.6</v>
      </c>
      <c r="V40" s="50"/>
      <c r="W40" s="50">
        <v>11542.6</v>
      </c>
      <c r="X40" s="50">
        <f>Tableau_Lancer_la_requête_à_partir_de_Excel_Files[[#This Row],[ALPC_FN2]]+Tableau_Lancer_la_requête_à_partir_de_Excel_Files[[#This Row],[AURA_FN2]]+Tableau_Lancer_la_requête_à_partir_de_Excel_Files[[#This Row],[BFC_FN2]]+Tableau_Lancer_la_requête_à_partir_de_Excel_Files[[#This Row],[LRMP_FN2]]</f>
        <v>0</v>
      </c>
      <c r="Y40" s="50"/>
      <c r="Z40" s="50"/>
      <c r="AA40" s="50"/>
      <c r="AB40" s="50"/>
      <c r="AC40" s="50">
        <f>Tableau_Lancer_la_requête_à_partir_de_Excel_Files[[#This Row],[03_FN2]]+Tableau_Lancer_la_requête_à_partir_de_Excel_Files[[#This Row],[07_FN2]]+Tableau_Lancer_la_requête_à_partir_de_Excel_Files[[#This Row],[11_FN2]]+Tableau_Lancer_la_requête_à_partir_de_Excel_Files[[#This Row],[12_FN2]]+Tableau_Lancer_la_requête_à_partir_de_Excel_Files[[#This Row],[15_FN2]]+Tableau_Lancer_la_requête_à_partir_de_Excel_Files[[#This Row],[19_FN2]]+Tableau_Lancer_la_requête_à_partir_de_Excel_Files[[#This Row],[21_FN2]]+Tableau_Lancer_la_requête_à_partir_de_Excel_Files[[#This Row],[23_FN2]]+Tableau_Lancer_la_requête_à_partir_de_Excel_Files[[#This Row],[30_FN2]]+Tableau_Lancer_la_requête_à_partir_de_Excel_Files[[#This Row],[34_FN2]]+Tableau_Lancer_la_requête_à_partir_de_Excel_Files[[#This Row],[42_FN2]]+Tableau_Lancer_la_requête_à_partir_de_Excel_Files[[#This Row],[43_FN2]]+Tableau_Lancer_la_requête_à_partir_de_Excel_Files[[#This Row],[46_FN2]]+Tableau_Lancer_la_requête_à_partir_de_Excel_Files[[#This Row],[48_FN2]]+Tableau_Lancer_la_requête_à_partir_de_Excel_Files[[#This Row],[58_FN2]]+Tableau_Lancer_la_requête_à_partir_de_Excel_Files[[#This Row],[63_FN2]]+Tableau_Lancer_la_requête_à_partir_de_Excel_Files[[#This Row],[69_FN2]]+Tableau_Lancer_la_requête_à_partir_de_Excel_Files[[#This Row],[71_FN2]]+Tableau_Lancer_la_requête_à_partir_de_Excel_Files[[#This Row],[81_FN2]]+Tableau_Lancer_la_requête_à_partir_de_Excel_Files[[#This Row],[82_FN2]]+Tableau_Lancer_la_requête_à_partir_de_Excel_Files[[#This Row],[87_FN2]]+Tableau_Lancer_la_requête_à_partir_de_Excel_Files[[#This Row],[89_FN2]]</f>
        <v>0</v>
      </c>
      <c r="AD40" s="25"/>
      <c r="AE40" s="25"/>
      <c r="AF40" s="25"/>
      <c r="AG40" s="25"/>
      <c r="AH40" s="25"/>
      <c r="AI40" s="25"/>
      <c r="AJ40" s="25"/>
      <c r="AK40" s="25"/>
      <c r="AL40" s="25"/>
      <c r="AM40" s="25"/>
      <c r="AN40" s="25"/>
      <c r="AO40" s="25"/>
      <c r="AP40" s="25"/>
      <c r="AQ40" s="25"/>
      <c r="AR40" s="25"/>
      <c r="AS40" s="25"/>
      <c r="AT40" s="25"/>
      <c r="AU40" s="25"/>
      <c r="AV40" s="25"/>
      <c r="AW40" s="25"/>
      <c r="AX40" s="25"/>
      <c r="AY40" s="25"/>
      <c r="AZ40" s="50">
        <v>0</v>
      </c>
      <c r="BA40" s="50">
        <v>0</v>
      </c>
      <c r="BB40" s="48"/>
      <c r="BC40" s="48"/>
      <c r="BD40" s="63"/>
      <c r="BE40" s="70"/>
      <c r="BQ40" s="14"/>
      <c r="BR40" s="14"/>
      <c r="BS40" s="14"/>
      <c r="BT40" s="14"/>
      <c r="BU40" s="14"/>
      <c r="BV40" s="14"/>
      <c r="BW40" s="14"/>
      <c r="BX40" s="14"/>
      <c r="BY40" s="14"/>
      <c r="BZ40" s="14"/>
      <c r="CA40" s="14"/>
      <c r="CB40" s="14"/>
      <c r="CC40" s="14"/>
      <c r="CD40" s="14"/>
      <c r="CE40" s="14"/>
      <c r="CF40" s="14"/>
      <c r="CG40" s="14"/>
      <c r="CH40" s="14"/>
      <c r="CI40" s="14"/>
      <c r="CJ40" s="14"/>
      <c r="CK40" s="14"/>
      <c r="CL40" s="14"/>
    </row>
    <row r="41" spans="1:90" ht="30" x14ac:dyDescent="0.25">
      <c r="A41" s="46" t="s">
        <v>5</v>
      </c>
      <c r="B41" s="47" t="s">
        <v>332</v>
      </c>
      <c r="C41" s="47" t="s">
        <v>332</v>
      </c>
      <c r="D41" s="48" t="s">
        <v>389</v>
      </c>
      <c r="E41" s="49" t="s">
        <v>320</v>
      </c>
      <c r="F41" s="49" t="s">
        <v>319</v>
      </c>
      <c r="G41" s="50">
        <v>29562.379601861423</v>
      </c>
      <c r="H41" s="50">
        <v>20693.665721302998</v>
      </c>
      <c r="I41" s="51" t="s">
        <v>209</v>
      </c>
      <c r="J41" s="47"/>
      <c r="K41" s="51" t="s">
        <v>211</v>
      </c>
      <c r="L41" s="47" t="s">
        <v>223</v>
      </c>
      <c r="M41" s="47" t="s">
        <v>228</v>
      </c>
      <c r="N41" s="47"/>
      <c r="O41" s="43">
        <v>42839</v>
      </c>
      <c r="P41" s="50">
        <f>Tableau_Lancer_la_requête_à_partir_de_Excel_Files[[#This Row],[Aide Massif Obtenue]]+Tableau_Lancer_la_requête_à_partir_de_Excel_Files[[#This Row],[Autre Public2]]</f>
        <v>10346.83</v>
      </c>
      <c r="Q41" s="52">
        <f>(Tableau_Lancer_la_requête_à_partir_de_Excel_Files[[#This Row],[Autre Public2]]+Tableau_Lancer_la_requête_à_partir_de_Excel_Files[[#This Row],[Aide Massif Obtenue]])/Tableau_Lancer_la_requête_à_partir_de_Excel_Files[[#This Row],[Coût total déposé]]</f>
        <v>0.34999990323338187</v>
      </c>
      <c r="R41" s="50">
        <f>Tableau_Lancer_la_requête_à_partir_de_Excel_Files[[#This Row],[Total_Etat_FN2 ]]+Tableau_Lancer_la_requête_à_partir_de_Excel_Files[[#This Row],[Total_Regions_FN2 ]]+Tableau_Lancer_la_requête_à_partir_de_Excel_Files[[#This Row],[Total_Dpts_FN2 ]]+Tableau_Lancer_la_requête_à_partir_de_Excel_Files[[#This Row],[''Prévisionnel FEDER'']]</f>
        <v>10346.83</v>
      </c>
      <c r="S41" s="67">
        <f>Tableau_Lancer_la_requête_à_partir_de_Excel_Files[[#This Row],[Aide Massif Obtenue]]/Tableau_Lancer_la_requête_à_partir_de_Excel_Files[[#This Row],[Coût total déposé]]</f>
        <v>0.34999990323338187</v>
      </c>
      <c r="T41" s="50">
        <f>Tableau_Lancer_la_requête_à_partir_de_Excel_Files[[#This Row],[Aide Publique Obtenue]]-Tableau_Lancer_la_requête_à_partir_de_Excel_Files[[#This Row],[Aide Publique demandée]]</f>
        <v>-10346.835721302998</v>
      </c>
      <c r="U41" s="50">
        <f>Tableau_Lancer_la_requête_à_partir_de_Excel_Files[[#This Row],[FNADT_FN2]]+Tableau_Lancer_la_requête_à_partir_de_Excel_Files[[#This Row],[AgricultureFN2]]</f>
        <v>10346.83</v>
      </c>
      <c r="V41" s="50"/>
      <c r="W41" s="50">
        <v>10346.83</v>
      </c>
      <c r="X41" s="50">
        <f>Tableau_Lancer_la_requête_à_partir_de_Excel_Files[[#This Row],[ALPC_FN2]]+Tableau_Lancer_la_requête_à_partir_de_Excel_Files[[#This Row],[AURA_FN2]]+Tableau_Lancer_la_requête_à_partir_de_Excel_Files[[#This Row],[BFC_FN2]]+Tableau_Lancer_la_requête_à_partir_de_Excel_Files[[#This Row],[LRMP_FN2]]</f>
        <v>0</v>
      </c>
      <c r="Y41" s="50"/>
      <c r="Z41" s="50"/>
      <c r="AA41" s="50"/>
      <c r="AB41" s="50"/>
      <c r="AC41" s="50">
        <f>Tableau_Lancer_la_requête_à_partir_de_Excel_Files[[#This Row],[03_FN2]]+Tableau_Lancer_la_requête_à_partir_de_Excel_Files[[#This Row],[07_FN2]]+Tableau_Lancer_la_requête_à_partir_de_Excel_Files[[#This Row],[11_FN2]]+Tableau_Lancer_la_requête_à_partir_de_Excel_Files[[#This Row],[12_FN2]]+Tableau_Lancer_la_requête_à_partir_de_Excel_Files[[#This Row],[15_FN2]]+Tableau_Lancer_la_requête_à_partir_de_Excel_Files[[#This Row],[19_FN2]]+Tableau_Lancer_la_requête_à_partir_de_Excel_Files[[#This Row],[21_FN2]]+Tableau_Lancer_la_requête_à_partir_de_Excel_Files[[#This Row],[23_FN2]]+Tableau_Lancer_la_requête_à_partir_de_Excel_Files[[#This Row],[30_FN2]]+Tableau_Lancer_la_requête_à_partir_de_Excel_Files[[#This Row],[34_FN2]]+Tableau_Lancer_la_requête_à_partir_de_Excel_Files[[#This Row],[42_FN2]]+Tableau_Lancer_la_requête_à_partir_de_Excel_Files[[#This Row],[43_FN2]]+Tableau_Lancer_la_requête_à_partir_de_Excel_Files[[#This Row],[46_FN2]]+Tableau_Lancer_la_requête_à_partir_de_Excel_Files[[#This Row],[48_FN2]]+Tableau_Lancer_la_requête_à_partir_de_Excel_Files[[#This Row],[58_FN2]]+Tableau_Lancer_la_requête_à_partir_de_Excel_Files[[#This Row],[63_FN2]]+Tableau_Lancer_la_requête_à_partir_de_Excel_Files[[#This Row],[69_FN2]]+Tableau_Lancer_la_requête_à_partir_de_Excel_Files[[#This Row],[71_FN2]]+Tableau_Lancer_la_requête_à_partir_de_Excel_Files[[#This Row],[81_FN2]]+Tableau_Lancer_la_requête_à_partir_de_Excel_Files[[#This Row],[82_FN2]]+Tableau_Lancer_la_requête_à_partir_de_Excel_Files[[#This Row],[87_FN2]]+Tableau_Lancer_la_requête_à_partir_de_Excel_Files[[#This Row],[89_FN2]]</f>
        <v>0</v>
      </c>
      <c r="AD41" s="25"/>
      <c r="AE41" s="25"/>
      <c r="AF41" s="25"/>
      <c r="AG41" s="25"/>
      <c r="AH41" s="25"/>
      <c r="AI41" s="25"/>
      <c r="AJ41" s="25"/>
      <c r="AK41" s="25"/>
      <c r="AL41" s="25"/>
      <c r="AM41" s="25"/>
      <c r="AN41" s="25"/>
      <c r="AO41" s="25"/>
      <c r="AP41" s="25"/>
      <c r="AQ41" s="25"/>
      <c r="AR41" s="25"/>
      <c r="AS41" s="25"/>
      <c r="AT41" s="25"/>
      <c r="AU41" s="25"/>
      <c r="AV41" s="25"/>
      <c r="AW41" s="25"/>
      <c r="AX41" s="25"/>
      <c r="AY41" s="25"/>
      <c r="AZ41" s="50">
        <v>0</v>
      </c>
      <c r="BA41" s="50">
        <v>0</v>
      </c>
      <c r="BB41" s="48"/>
      <c r="BC41" s="48"/>
      <c r="BD41" s="63"/>
      <c r="BE41" s="70"/>
      <c r="BQ41" s="14"/>
      <c r="BR41" s="14"/>
      <c r="BS41" s="14"/>
      <c r="BT41" s="14"/>
      <c r="BU41" s="14"/>
      <c r="BV41" s="14"/>
      <c r="BW41" s="14"/>
      <c r="BX41" s="14"/>
      <c r="BY41" s="14"/>
      <c r="BZ41" s="14"/>
      <c r="CA41" s="14"/>
      <c r="CB41" s="14"/>
      <c r="CC41" s="14"/>
      <c r="CD41" s="14"/>
      <c r="CE41" s="14"/>
      <c r="CF41" s="14"/>
      <c r="CG41" s="14"/>
      <c r="CH41" s="14"/>
      <c r="CI41" s="14"/>
      <c r="CJ41" s="14"/>
      <c r="CK41" s="14"/>
      <c r="CL41" s="14"/>
    </row>
    <row r="42" spans="1:90" ht="30" x14ac:dyDescent="0.25">
      <c r="A42" s="46" t="s">
        <v>5</v>
      </c>
      <c r="B42" s="47" t="s">
        <v>333</v>
      </c>
      <c r="C42" s="47" t="s">
        <v>333</v>
      </c>
      <c r="D42" s="48" t="s">
        <v>389</v>
      </c>
      <c r="E42" s="49" t="s">
        <v>321</v>
      </c>
      <c r="F42" s="49" t="s">
        <v>319</v>
      </c>
      <c r="G42" s="50">
        <v>147040.22</v>
      </c>
      <c r="H42" s="50">
        <v>114754.66</v>
      </c>
      <c r="I42" s="51" t="s">
        <v>334</v>
      </c>
      <c r="J42" s="47"/>
      <c r="K42" s="51" t="s">
        <v>211</v>
      </c>
      <c r="L42" s="47" t="s">
        <v>223</v>
      </c>
      <c r="M42" s="47" t="s">
        <v>228</v>
      </c>
      <c r="N42" s="47"/>
      <c r="O42" s="43">
        <v>42839</v>
      </c>
      <c r="P42" s="50">
        <f>Tableau_Lancer_la_requête_à_partir_de_Excel_Files[[#This Row],[Aide Massif Obtenue]]+Tableau_Lancer_la_requête_à_partir_de_Excel_Files[[#This Row],[Autre Public2]]</f>
        <v>57377.33</v>
      </c>
      <c r="Q42" s="52">
        <f>(Tableau_Lancer_la_requête_à_partir_de_Excel_Files[[#This Row],[Autre Public2]]+Tableau_Lancer_la_requête_à_partir_de_Excel_Files[[#This Row],[Aide Massif Obtenue]])/Tableau_Lancer_la_requête_à_partir_de_Excel_Files[[#This Row],[Coût total déposé]]</f>
        <v>0.39021520778464558</v>
      </c>
      <c r="R42" s="50">
        <f>Tableau_Lancer_la_requête_à_partir_de_Excel_Files[[#This Row],[Total_Etat_FN2 ]]+Tableau_Lancer_la_requête_à_partir_de_Excel_Files[[#This Row],[Total_Regions_FN2 ]]+Tableau_Lancer_la_requête_à_partir_de_Excel_Files[[#This Row],[Total_Dpts_FN2 ]]+Tableau_Lancer_la_requête_à_partir_de_Excel_Files[[#This Row],[''Prévisionnel FEDER'']]</f>
        <v>57377.33</v>
      </c>
      <c r="S42" s="67">
        <f>Tableau_Lancer_la_requête_à_partir_de_Excel_Files[[#This Row],[Aide Massif Obtenue]]/Tableau_Lancer_la_requête_à_partir_de_Excel_Files[[#This Row],[Coût total déposé]]</f>
        <v>0.39021520778464558</v>
      </c>
      <c r="T42" s="50">
        <f>Tableau_Lancer_la_requête_à_partir_de_Excel_Files[[#This Row],[Aide Publique Obtenue]]-Tableau_Lancer_la_requête_à_partir_de_Excel_Files[[#This Row],[Aide Publique demandée]]</f>
        <v>-57377.33</v>
      </c>
      <c r="U42" s="50">
        <f>Tableau_Lancer_la_requête_à_partir_de_Excel_Files[[#This Row],[FNADT_FN2]]+Tableau_Lancer_la_requête_à_partir_de_Excel_Files[[#This Row],[AgricultureFN2]]</f>
        <v>57377.33</v>
      </c>
      <c r="V42" s="50"/>
      <c r="W42" s="50">
        <v>57377.33</v>
      </c>
      <c r="X42" s="50">
        <f>Tableau_Lancer_la_requête_à_partir_de_Excel_Files[[#This Row],[ALPC_FN2]]+Tableau_Lancer_la_requête_à_partir_de_Excel_Files[[#This Row],[AURA_FN2]]+Tableau_Lancer_la_requête_à_partir_de_Excel_Files[[#This Row],[BFC_FN2]]+Tableau_Lancer_la_requête_à_partir_de_Excel_Files[[#This Row],[LRMP_FN2]]</f>
        <v>0</v>
      </c>
      <c r="Y42" s="50"/>
      <c r="Z42" s="50"/>
      <c r="AA42" s="50"/>
      <c r="AB42" s="50"/>
      <c r="AC42" s="50">
        <f>Tableau_Lancer_la_requête_à_partir_de_Excel_Files[[#This Row],[03_FN2]]+Tableau_Lancer_la_requête_à_partir_de_Excel_Files[[#This Row],[07_FN2]]+Tableau_Lancer_la_requête_à_partir_de_Excel_Files[[#This Row],[11_FN2]]+Tableau_Lancer_la_requête_à_partir_de_Excel_Files[[#This Row],[12_FN2]]+Tableau_Lancer_la_requête_à_partir_de_Excel_Files[[#This Row],[15_FN2]]+Tableau_Lancer_la_requête_à_partir_de_Excel_Files[[#This Row],[19_FN2]]+Tableau_Lancer_la_requête_à_partir_de_Excel_Files[[#This Row],[21_FN2]]+Tableau_Lancer_la_requête_à_partir_de_Excel_Files[[#This Row],[23_FN2]]+Tableau_Lancer_la_requête_à_partir_de_Excel_Files[[#This Row],[30_FN2]]+Tableau_Lancer_la_requête_à_partir_de_Excel_Files[[#This Row],[34_FN2]]+Tableau_Lancer_la_requête_à_partir_de_Excel_Files[[#This Row],[42_FN2]]+Tableau_Lancer_la_requête_à_partir_de_Excel_Files[[#This Row],[43_FN2]]+Tableau_Lancer_la_requête_à_partir_de_Excel_Files[[#This Row],[46_FN2]]+Tableau_Lancer_la_requête_à_partir_de_Excel_Files[[#This Row],[48_FN2]]+Tableau_Lancer_la_requête_à_partir_de_Excel_Files[[#This Row],[58_FN2]]+Tableau_Lancer_la_requête_à_partir_de_Excel_Files[[#This Row],[63_FN2]]+Tableau_Lancer_la_requête_à_partir_de_Excel_Files[[#This Row],[69_FN2]]+Tableau_Lancer_la_requête_à_partir_de_Excel_Files[[#This Row],[71_FN2]]+Tableau_Lancer_la_requête_à_partir_de_Excel_Files[[#This Row],[81_FN2]]+Tableau_Lancer_la_requête_à_partir_de_Excel_Files[[#This Row],[82_FN2]]+Tableau_Lancer_la_requête_à_partir_de_Excel_Files[[#This Row],[87_FN2]]+Tableau_Lancer_la_requête_à_partir_de_Excel_Files[[#This Row],[89_FN2]]</f>
        <v>0</v>
      </c>
      <c r="AD42" s="25"/>
      <c r="AE42" s="25"/>
      <c r="AF42" s="25"/>
      <c r="AG42" s="25"/>
      <c r="AH42" s="25"/>
      <c r="AI42" s="25"/>
      <c r="AJ42" s="25"/>
      <c r="AK42" s="25"/>
      <c r="AL42" s="25"/>
      <c r="AM42" s="25"/>
      <c r="AN42" s="25"/>
      <c r="AO42" s="25"/>
      <c r="AP42" s="25"/>
      <c r="AQ42" s="25"/>
      <c r="AR42" s="25"/>
      <c r="AS42" s="25"/>
      <c r="AT42" s="25"/>
      <c r="AU42" s="25"/>
      <c r="AV42" s="25"/>
      <c r="AW42" s="25"/>
      <c r="AX42" s="25"/>
      <c r="AY42" s="25"/>
      <c r="AZ42" s="50">
        <v>0</v>
      </c>
      <c r="BA42" s="50">
        <v>0</v>
      </c>
      <c r="BB42" s="48"/>
      <c r="BC42" s="48"/>
      <c r="BD42" s="63"/>
      <c r="BE42" s="70"/>
      <c r="BQ42" s="14"/>
      <c r="BR42" s="14"/>
      <c r="BS42" s="14"/>
      <c r="BT42" s="14"/>
      <c r="BU42" s="14"/>
      <c r="BV42" s="14"/>
      <c r="BW42" s="14"/>
      <c r="BX42" s="14"/>
      <c r="BY42" s="14"/>
      <c r="BZ42" s="14"/>
      <c r="CA42" s="14"/>
      <c r="CB42" s="14"/>
      <c r="CC42" s="14"/>
      <c r="CD42" s="14"/>
      <c r="CE42" s="14"/>
      <c r="CF42" s="14"/>
      <c r="CG42" s="14"/>
      <c r="CH42" s="14"/>
      <c r="CI42" s="14"/>
      <c r="CJ42" s="14"/>
      <c r="CK42" s="14"/>
      <c r="CL42" s="14"/>
    </row>
    <row r="43" spans="1:90" ht="30" x14ac:dyDescent="0.25">
      <c r="A43" s="46" t="s">
        <v>5</v>
      </c>
      <c r="B43" s="47" t="s">
        <v>335</v>
      </c>
      <c r="C43" s="47" t="s">
        <v>335</v>
      </c>
      <c r="D43" s="48" t="s">
        <v>389</v>
      </c>
      <c r="E43" s="49" t="s">
        <v>322</v>
      </c>
      <c r="F43" s="49" t="s">
        <v>319</v>
      </c>
      <c r="G43" s="50">
        <v>29657.646126687956</v>
      </c>
      <c r="H43" s="50">
        <v>20760.35228868157</v>
      </c>
      <c r="I43" s="51" t="s">
        <v>209</v>
      </c>
      <c r="J43" s="47"/>
      <c r="K43" s="51" t="s">
        <v>211</v>
      </c>
      <c r="L43" s="47" t="s">
        <v>223</v>
      </c>
      <c r="M43" s="47" t="s">
        <v>205</v>
      </c>
      <c r="N43" s="47"/>
      <c r="O43" s="43">
        <v>42839</v>
      </c>
      <c r="P43" s="50">
        <f>Tableau_Lancer_la_requête_à_partir_de_Excel_Files[[#This Row],[Aide Massif Obtenue]]+Tableau_Lancer_la_requête_à_partir_de_Excel_Files[[#This Row],[Autre Public2]]</f>
        <v>10380.18</v>
      </c>
      <c r="Q43" s="52">
        <f>(Tableau_Lancer_la_requête_à_partir_de_Excel_Files[[#This Row],[Autre Public2]]+Tableau_Lancer_la_requête_à_partir_de_Excel_Files[[#This Row],[Aide Massif Obtenue]])/Tableau_Lancer_la_requête_à_partir_de_Excel_Files[[#This Row],[Coût total déposé]]</f>
        <v>0.3500001300055709</v>
      </c>
      <c r="R43" s="50">
        <f>Tableau_Lancer_la_requête_à_partir_de_Excel_Files[[#This Row],[Total_Etat_FN2 ]]+Tableau_Lancer_la_requête_à_partir_de_Excel_Files[[#This Row],[Total_Regions_FN2 ]]+Tableau_Lancer_la_requête_à_partir_de_Excel_Files[[#This Row],[Total_Dpts_FN2 ]]+Tableau_Lancer_la_requête_à_partir_de_Excel_Files[[#This Row],[''Prévisionnel FEDER'']]</f>
        <v>10380.18</v>
      </c>
      <c r="S43" s="67">
        <f>Tableau_Lancer_la_requête_à_partir_de_Excel_Files[[#This Row],[Aide Massif Obtenue]]/Tableau_Lancer_la_requête_à_partir_de_Excel_Files[[#This Row],[Coût total déposé]]</f>
        <v>0.3500001300055709</v>
      </c>
      <c r="T43" s="50">
        <f>Tableau_Lancer_la_requête_à_partir_de_Excel_Files[[#This Row],[Aide Publique Obtenue]]-Tableau_Lancer_la_requête_à_partir_de_Excel_Files[[#This Row],[Aide Publique demandée]]</f>
        <v>-10380.17228868157</v>
      </c>
      <c r="U43" s="50">
        <f>Tableau_Lancer_la_requête_à_partir_de_Excel_Files[[#This Row],[FNADT_FN2]]+Tableau_Lancer_la_requête_à_partir_de_Excel_Files[[#This Row],[AgricultureFN2]]</f>
        <v>10380.18</v>
      </c>
      <c r="V43" s="50"/>
      <c r="W43" s="50">
        <v>10380.18</v>
      </c>
      <c r="X43" s="50">
        <f>Tableau_Lancer_la_requête_à_partir_de_Excel_Files[[#This Row],[ALPC_FN2]]+Tableau_Lancer_la_requête_à_partir_de_Excel_Files[[#This Row],[AURA_FN2]]+Tableau_Lancer_la_requête_à_partir_de_Excel_Files[[#This Row],[BFC_FN2]]+Tableau_Lancer_la_requête_à_partir_de_Excel_Files[[#This Row],[LRMP_FN2]]</f>
        <v>0</v>
      </c>
      <c r="Y43" s="50"/>
      <c r="Z43" s="50"/>
      <c r="AA43" s="50"/>
      <c r="AB43" s="50"/>
      <c r="AC43" s="50">
        <f>Tableau_Lancer_la_requête_à_partir_de_Excel_Files[[#This Row],[03_FN2]]+Tableau_Lancer_la_requête_à_partir_de_Excel_Files[[#This Row],[07_FN2]]+Tableau_Lancer_la_requête_à_partir_de_Excel_Files[[#This Row],[11_FN2]]+Tableau_Lancer_la_requête_à_partir_de_Excel_Files[[#This Row],[12_FN2]]+Tableau_Lancer_la_requête_à_partir_de_Excel_Files[[#This Row],[15_FN2]]+Tableau_Lancer_la_requête_à_partir_de_Excel_Files[[#This Row],[19_FN2]]+Tableau_Lancer_la_requête_à_partir_de_Excel_Files[[#This Row],[21_FN2]]+Tableau_Lancer_la_requête_à_partir_de_Excel_Files[[#This Row],[23_FN2]]+Tableau_Lancer_la_requête_à_partir_de_Excel_Files[[#This Row],[30_FN2]]+Tableau_Lancer_la_requête_à_partir_de_Excel_Files[[#This Row],[34_FN2]]+Tableau_Lancer_la_requête_à_partir_de_Excel_Files[[#This Row],[42_FN2]]+Tableau_Lancer_la_requête_à_partir_de_Excel_Files[[#This Row],[43_FN2]]+Tableau_Lancer_la_requête_à_partir_de_Excel_Files[[#This Row],[46_FN2]]+Tableau_Lancer_la_requête_à_partir_de_Excel_Files[[#This Row],[48_FN2]]+Tableau_Lancer_la_requête_à_partir_de_Excel_Files[[#This Row],[58_FN2]]+Tableau_Lancer_la_requête_à_partir_de_Excel_Files[[#This Row],[63_FN2]]+Tableau_Lancer_la_requête_à_partir_de_Excel_Files[[#This Row],[69_FN2]]+Tableau_Lancer_la_requête_à_partir_de_Excel_Files[[#This Row],[71_FN2]]+Tableau_Lancer_la_requête_à_partir_de_Excel_Files[[#This Row],[81_FN2]]+Tableau_Lancer_la_requête_à_partir_de_Excel_Files[[#This Row],[82_FN2]]+Tableau_Lancer_la_requête_à_partir_de_Excel_Files[[#This Row],[87_FN2]]+Tableau_Lancer_la_requête_à_partir_de_Excel_Files[[#This Row],[89_FN2]]</f>
        <v>0</v>
      </c>
      <c r="AD43" s="25"/>
      <c r="AE43" s="25"/>
      <c r="AF43" s="25"/>
      <c r="AG43" s="25"/>
      <c r="AH43" s="25"/>
      <c r="AI43" s="25"/>
      <c r="AJ43" s="25"/>
      <c r="AK43" s="25"/>
      <c r="AL43" s="25"/>
      <c r="AM43" s="25"/>
      <c r="AN43" s="25"/>
      <c r="AO43" s="25"/>
      <c r="AP43" s="25"/>
      <c r="AQ43" s="25"/>
      <c r="AR43" s="25"/>
      <c r="AS43" s="25"/>
      <c r="AT43" s="25"/>
      <c r="AU43" s="25"/>
      <c r="AV43" s="25"/>
      <c r="AW43" s="25"/>
      <c r="AX43" s="25"/>
      <c r="AY43" s="25"/>
      <c r="AZ43" s="50">
        <v>0</v>
      </c>
      <c r="BA43" s="50">
        <v>0</v>
      </c>
      <c r="BB43" s="48"/>
      <c r="BC43" s="48"/>
      <c r="BD43" s="63"/>
      <c r="BE43" s="70"/>
      <c r="BQ43" s="14"/>
      <c r="BR43" s="14"/>
      <c r="BS43" s="14"/>
      <c r="BT43" s="14"/>
      <c r="BU43" s="14"/>
      <c r="BV43" s="14"/>
      <c r="BW43" s="14"/>
      <c r="BX43" s="14"/>
      <c r="BY43" s="14"/>
      <c r="BZ43" s="14"/>
      <c r="CA43" s="14"/>
      <c r="CB43" s="14"/>
      <c r="CC43" s="14"/>
      <c r="CD43" s="14"/>
      <c r="CE43" s="14"/>
      <c r="CF43" s="14"/>
      <c r="CG43" s="14"/>
      <c r="CH43" s="14"/>
      <c r="CI43" s="14"/>
      <c r="CJ43" s="14"/>
      <c r="CK43" s="14"/>
      <c r="CL43" s="14"/>
    </row>
    <row r="44" spans="1:90" ht="30" x14ac:dyDescent="0.25">
      <c r="A44" s="46" t="s">
        <v>5</v>
      </c>
      <c r="B44" s="47" t="s">
        <v>336</v>
      </c>
      <c r="C44" s="47" t="s">
        <v>336</v>
      </c>
      <c r="D44" s="48" t="s">
        <v>389</v>
      </c>
      <c r="E44" s="49" t="s">
        <v>323</v>
      </c>
      <c r="F44" s="49" t="s">
        <v>319</v>
      </c>
      <c r="G44" s="50">
        <v>31413.79385498105</v>
      </c>
      <c r="H44" s="50">
        <v>21989.655698486735</v>
      </c>
      <c r="I44" s="51" t="s">
        <v>209</v>
      </c>
      <c r="J44" s="47"/>
      <c r="K44" s="51" t="s">
        <v>211</v>
      </c>
      <c r="L44" s="47" t="s">
        <v>223</v>
      </c>
      <c r="M44" s="47" t="s">
        <v>228</v>
      </c>
      <c r="N44" s="47"/>
      <c r="O44" s="43">
        <v>42839</v>
      </c>
      <c r="P44" s="50">
        <f>Tableau_Lancer_la_requête_à_partir_de_Excel_Files[[#This Row],[Aide Massif Obtenue]]+Tableau_Lancer_la_requête_à_partir_de_Excel_Files[[#This Row],[Autre Public2]]</f>
        <v>10994.83</v>
      </c>
      <c r="Q44" s="52">
        <f>(Tableau_Lancer_la_requête_à_partir_de_Excel_Files[[#This Row],[Autre Public2]]+Tableau_Lancer_la_requête_à_partir_de_Excel_Files[[#This Row],[Aide Massif Obtenue]])/Tableau_Lancer_la_requête_à_partir_de_Excel_Files[[#This Row],[Coût total déposé]]</f>
        <v>0.35000006846535769</v>
      </c>
      <c r="R44" s="50">
        <f>Tableau_Lancer_la_requête_à_partir_de_Excel_Files[[#This Row],[Total_Etat_FN2 ]]+Tableau_Lancer_la_requête_à_partir_de_Excel_Files[[#This Row],[Total_Regions_FN2 ]]+Tableau_Lancer_la_requête_à_partir_de_Excel_Files[[#This Row],[Total_Dpts_FN2 ]]+Tableau_Lancer_la_requête_à_partir_de_Excel_Files[[#This Row],[''Prévisionnel FEDER'']]</f>
        <v>10994.83</v>
      </c>
      <c r="S44" s="67">
        <f>Tableau_Lancer_la_requête_à_partir_de_Excel_Files[[#This Row],[Aide Massif Obtenue]]/Tableau_Lancer_la_requête_à_partir_de_Excel_Files[[#This Row],[Coût total déposé]]</f>
        <v>0.35000006846535769</v>
      </c>
      <c r="T44" s="50">
        <f>Tableau_Lancer_la_requête_à_partir_de_Excel_Files[[#This Row],[Aide Publique Obtenue]]-Tableau_Lancer_la_requête_à_partir_de_Excel_Files[[#This Row],[Aide Publique demandée]]</f>
        <v>-10994.825698486735</v>
      </c>
      <c r="U44" s="50">
        <f>Tableau_Lancer_la_requête_à_partir_de_Excel_Files[[#This Row],[FNADT_FN2]]+Tableau_Lancer_la_requête_à_partir_de_Excel_Files[[#This Row],[AgricultureFN2]]</f>
        <v>10994.83</v>
      </c>
      <c r="V44" s="50"/>
      <c r="W44" s="50">
        <v>10994.83</v>
      </c>
      <c r="X44" s="50">
        <f>Tableau_Lancer_la_requête_à_partir_de_Excel_Files[[#This Row],[ALPC_FN2]]+Tableau_Lancer_la_requête_à_partir_de_Excel_Files[[#This Row],[AURA_FN2]]+Tableau_Lancer_la_requête_à_partir_de_Excel_Files[[#This Row],[BFC_FN2]]+Tableau_Lancer_la_requête_à_partir_de_Excel_Files[[#This Row],[LRMP_FN2]]</f>
        <v>0</v>
      </c>
      <c r="Y44" s="50"/>
      <c r="Z44" s="50"/>
      <c r="AA44" s="50"/>
      <c r="AB44" s="50"/>
      <c r="AC44" s="50">
        <f>Tableau_Lancer_la_requête_à_partir_de_Excel_Files[[#This Row],[03_FN2]]+Tableau_Lancer_la_requête_à_partir_de_Excel_Files[[#This Row],[07_FN2]]+Tableau_Lancer_la_requête_à_partir_de_Excel_Files[[#This Row],[11_FN2]]+Tableau_Lancer_la_requête_à_partir_de_Excel_Files[[#This Row],[12_FN2]]+Tableau_Lancer_la_requête_à_partir_de_Excel_Files[[#This Row],[15_FN2]]+Tableau_Lancer_la_requête_à_partir_de_Excel_Files[[#This Row],[19_FN2]]+Tableau_Lancer_la_requête_à_partir_de_Excel_Files[[#This Row],[21_FN2]]+Tableau_Lancer_la_requête_à_partir_de_Excel_Files[[#This Row],[23_FN2]]+Tableau_Lancer_la_requête_à_partir_de_Excel_Files[[#This Row],[30_FN2]]+Tableau_Lancer_la_requête_à_partir_de_Excel_Files[[#This Row],[34_FN2]]+Tableau_Lancer_la_requête_à_partir_de_Excel_Files[[#This Row],[42_FN2]]+Tableau_Lancer_la_requête_à_partir_de_Excel_Files[[#This Row],[43_FN2]]+Tableau_Lancer_la_requête_à_partir_de_Excel_Files[[#This Row],[46_FN2]]+Tableau_Lancer_la_requête_à_partir_de_Excel_Files[[#This Row],[48_FN2]]+Tableau_Lancer_la_requête_à_partir_de_Excel_Files[[#This Row],[58_FN2]]+Tableau_Lancer_la_requête_à_partir_de_Excel_Files[[#This Row],[63_FN2]]+Tableau_Lancer_la_requête_à_partir_de_Excel_Files[[#This Row],[69_FN2]]+Tableau_Lancer_la_requête_à_partir_de_Excel_Files[[#This Row],[71_FN2]]+Tableau_Lancer_la_requête_à_partir_de_Excel_Files[[#This Row],[81_FN2]]+Tableau_Lancer_la_requête_à_partir_de_Excel_Files[[#This Row],[82_FN2]]+Tableau_Lancer_la_requête_à_partir_de_Excel_Files[[#This Row],[87_FN2]]+Tableau_Lancer_la_requête_à_partir_de_Excel_Files[[#This Row],[89_FN2]]</f>
        <v>0</v>
      </c>
      <c r="AD44" s="25"/>
      <c r="AE44" s="25"/>
      <c r="AF44" s="25"/>
      <c r="AG44" s="25"/>
      <c r="AH44" s="25"/>
      <c r="AI44" s="25"/>
      <c r="AJ44" s="25"/>
      <c r="AK44" s="25"/>
      <c r="AL44" s="25"/>
      <c r="AM44" s="25"/>
      <c r="AN44" s="25"/>
      <c r="AO44" s="25"/>
      <c r="AP44" s="25"/>
      <c r="AQ44" s="25"/>
      <c r="AR44" s="25"/>
      <c r="AS44" s="25"/>
      <c r="AT44" s="25"/>
      <c r="AU44" s="25"/>
      <c r="AV44" s="25"/>
      <c r="AW44" s="25"/>
      <c r="AX44" s="25"/>
      <c r="AY44" s="25"/>
      <c r="AZ44" s="50">
        <v>0</v>
      </c>
      <c r="BA44" s="50">
        <v>0</v>
      </c>
      <c r="BB44" s="48"/>
      <c r="BC44" s="48"/>
      <c r="BD44" s="63"/>
      <c r="BE44" s="70"/>
      <c r="BQ44" s="14"/>
      <c r="BR44" s="14"/>
      <c r="BS44" s="14"/>
      <c r="BT44" s="14"/>
      <c r="BU44" s="14"/>
      <c r="BV44" s="14"/>
      <c r="BW44" s="14"/>
      <c r="BX44" s="14"/>
      <c r="BY44" s="14"/>
      <c r="BZ44" s="14"/>
      <c r="CA44" s="14"/>
      <c r="CB44" s="14"/>
      <c r="CC44" s="14"/>
      <c r="CD44" s="14"/>
      <c r="CE44" s="14"/>
      <c r="CF44" s="14"/>
      <c r="CG44" s="14"/>
      <c r="CH44" s="14"/>
      <c r="CI44" s="14"/>
      <c r="CJ44" s="14"/>
      <c r="CK44" s="14"/>
      <c r="CL44" s="14"/>
    </row>
    <row r="45" spans="1:90" ht="30" x14ac:dyDescent="0.25">
      <c r="A45" s="46" t="s">
        <v>5</v>
      </c>
      <c r="B45" s="47" t="s">
        <v>337</v>
      </c>
      <c r="C45" s="47" t="s">
        <v>337</v>
      </c>
      <c r="D45" s="48" t="s">
        <v>389</v>
      </c>
      <c r="E45" s="49" t="s">
        <v>324</v>
      </c>
      <c r="F45" s="49" t="s">
        <v>319</v>
      </c>
      <c r="G45" s="50">
        <v>28259.660120852124</v>
      </c>
      <c r="H45" s="50">
        <v>19781.762084596488</v>
      </c>
      <c r="I45" s="51" t="s">
        <v>209</v>
      </c>
      <c r="J45" s="47"/>
      <c r="K45" s="51" t="s">
        <v>211</v>
      </c>
      <c r="L45" s="47" t="s">
        <v>223</v>
      </c>
      <c r="M45" s="47" t="s">
        <v>338</v>
      </c>
      <c r="N45" s="47"/>
      <c r="O45" s="43">
        <v>42839</v>
      </c>
      <c r="P45" s="50">
        <f>Tableau_Lancer_la_requête_à_partir_de_Excel_Files[[#This Row],[Aide Massif Obtenue]]+Tableau_Lancer_la_requête_à_partir_de_Excel_Files[[#This Row],[Autre Public2]]</f>
        <v>9890.8799999999992</v>
      </c>
      <c r="Q45" s="52">
        <f>(Tableau_Lancer_la_requête_à_partir_de_Excel_Files[[#This Row],[Autre Public2]]+Tableau_Lancer_la_requête_à_partir_de_Excel_Files[[#This Row],[Aide Massif Obtenue]])/Tableau_Lancer_la_requête_à_partir_de_Excel_Files[[#This Row],[Coût total déposé]]</f>
        <v>0.34999996311709908</v>
      </c>
      <c r="R45" s="50">
        <f>Tableau_Lancer_la_requête_à_partir_de_Excel_Files[[#This Row],[Total_Etat_FN2 ]]+Tableau_Lancer_la_requête_à_partir_de_Excel_Files[[#This Row],[Total_Regions_FN2 ]]+Tableau_Lancer_la_requête_à_partir_de_Excel_Files[[#This Row],[Total_Dpts_FN2 ]]+Tableau_Lancer_la_requête_à_partir_de_Excel_Files[[#This Row],[''Prévisionnel FEDER'']]</f>
        <v>9890.8799999999992</v>
      </c>
      <c r="S45" s="67">
        <f>Tableau_Lancer_la_requête_à_partir_de_Excel_Files[[#This Row],[Aide Massif Obtenue]]/Tableau_Lancer_la_requête_à_partir_de_Excel_Files[[#This Row],[Coût total déposé]]</f>
        <v>0.34999996311709908</v>
      </c>
      <c r="T45" s="50">
        <f>Tableau_Lancer_la_requête_à_partir_de_Excel_Files[[#This Row],[Aide Publique Obtenue]]-Tableau_Lancer_la_requête_à_partir_de_Excel_Files[[#This Row],[Aide Publique demandée]]</f>
        <v>-9890.8820845964892</v>
      </c>
      <c r="U45" s="50">
        <f>Tableau_Lancer_la_requête_à_partir_de_Excel_Files[[#This Row],[FNADT_FN2]]+Tableau_Lancer_la_requête_à_partir_de_Excel_Files[[#This Row],[AgricultureFN2]]</f>
        <v>9890.8799999999992</v>
      </c>
      <c r="V45" s="50"/>
      <c r="W45" s="50">
        <v>9890.8799999999992</v>
      </c>
      <c r="X45" s="50">
        <f>Tableau_Lancer_la_requête_à_partir_de_Excel_Files[[#This Row],[ALPC_FN2]]+Tableau_Lancer_la_requête_à_partir_de_Excel_Files[[#This Row],[AURA_FN2]]+Tableau_Lancer_la_requête_à_partir_de_Excel_Files[[#This Row],[BFC_FN2]]+Tableau_Lancer_la_requête_à_partir_de_Excel_Files[[#This Row],[LRMP_FN2]]</f>
        <v>0</v>
      </c>
      <c r="Y45" s="50"/>
      <c r="Z45" s="50"/>
      <c r="AA45" s="50"/>
      <c r="AB45" s="50"/>
      <c r="AC45" s="50">
        <f>Tableau_Lancer_la_requête_à_partir_de_Excel_Files[[#This Row],[03_FN2]]+Tableau_Lancer_la_requête_à_partir_de_Excel_Files[[#This Row],[07_FN2]]+Tableau_Lancer_la_requête_à_partir_de_Excel_Files[[#This Row],[11_FN2]]+Tableau_Lancer_la_requête_à_partir_de_Excel_Files[[#This Row],[12_FN2]]+Tableau_Lancer_la_requête_à_partir_de_Excel_Files[[#This Row],[15_FN2]]+Tableau_Lancer_la_requête_à_partir_de_Excel_Files[[#This Row],[19_FN2]]+Tableau_Lancer_la_requête_à_partir_de_Excel_Files[[#This Row],[21_FN2]]+Tableau_Lancer_la_requête_à_partir_de_Excel_Files[[#This Row],[23_FN2]]+Tableau_Lancer_la_requête_à_partir_de_Excel_Files[[#This Row],[30_FN2]]+Tableau_Lancer_la_requête_à_partir_de_Excel_Files[[#This Row],[34_FN2]]+Tableau_Lancer_la_requête_à_partir_de_Excel_Files[[#This Row],[42_FN2]]+Tableau_Lancer_la_requête_à_partir_de_Excel_Files[[#This Row],[43_FN2]]+Tableau_Lancer_la_requête_à_partir_de_Excel_Files[[#This Row],[46_FN2]]+Tableau_Lancer_la_requête_à_partir_de_Excel_Files[[#This Row],[48_FN2]]+Tableau_Lancer_la_requête_à_partir_de_Excel_Files[[#This Row],[58_FN2]]+Tableau_Lancer_la_requête_à_partir_de_Excel_Files[[#This Row],[63_FN2]]+Tableau_Lancer_la_requête_à_partir_de_Excel_Files[[#This Row],[69_FN2]]+Tableau_Lancer_la_requête_à_partir_de_Excel_Files[[#This Row],[71_FN2]]+Tableau_Lancer_la_requête_à_partir_de_Excel_Files[[#This Row],[81_FN2]]+Tableau_Lancer_la_requête_à_partir_de_Excel_Files[[#This Row],[82_FN2]]+Tableau_Lancer_la_requête_à_partir_de_Excel_Files[[#This Row],[87_FN2]]+Tableau_Lancer_la_requête_à_partir_de_Excel_Files[[#This Row],[89_FN2]]</f>
        <v>0</v>
      </c>
      <c r="AD45" s="25"/>
      <c r="AE45" s="25"/>
      <c r="AF45" s="25"/>
      <c r="AG45" s="25"/>
      <c r="AH45" s="25"/>
      <c r="AI45" s="25"/>
      <c r="AJ45" s="25"/>
      <c r="AK45" s="25"/>
      <c r="AL45" s="25"/>
      <c r="AM45" s="25"/>
      <c r="AN45" s="25"/>
      <c r="AO45" s="25"/>
      <c r="AP45" s="25"/>
      <c r="AQ45" s="25"/>
      <c r="AR45" s="25"/>
      <c r="AS45" s="25"/>
      <c r="AT45" s="25"/>
      <c r="AU45" s="25"/>
      <c r="AV45" s="25"/>
      <c r="AW45" s="25"/>
      <c r="AX45" s="25"/>
      <c r="AY45" s="25"/>
      <c r="AZ45" s="50">
        <v>0</v>
      </c>
      <c r="BA45" s="50">
        <v>0</v>
      </c>
      <c r="BB45" s="48"/>
      <c r="BC45" s="48"/>
      <c r="BD45" s="63"/>
      <c r="BE45" s="70"/>
      <c r="BQ45" s="14"/>
      <c r="BR45" s="14"/>
      <c r="BS45" s="14"/>
      <c r="BT45" s="14"/>
      <c r="BU45" s="14"/>
      <c r="BV45" s="14"/>
      <c r="BW45" s="14"/>
      <c r="BX45" s="14"/>
      <c r="BY45" s="14"/>
      <c r="BZ45" s="14"/>
      <c r="CA45" s="14"/>
      <c r="CB45" s="14"/>
      <c r="CC45" s="14"/>
      <c r="CD45" s="14"/>
      <c r="CE45" s="14"/>
      <c r="CF45" s="14"/>
      <c r="CG45" s="14"/>
      <c r="CH45" s="14"/>
      <c r="CI45" s="14"/>
      <c r="CJ45" s="14"/>
      <c r="CK45" s="14"/>
      <c r="CL45" s="14"/>
    </row>
    <row r="46" spans="1:90" ht="30" x14ac:dyDescent="0.25">
      <c r="A46" s="46" t="s">
        <v>5</v>
      </c>
      <c r="B46" s="47" t="s">
        <v>380</v>
      </c>
      <c r="C46" s="47" t="s">
        <v>380</v>
      </c>
      <c r="D46" s="48" t="s">
        <v>389</v>
      </c>
      <c r="E46" s="49" t="s">
        <v>381</v>
      </c>
      <c r="F46" s="49" t="s">
        <v>319</v>
      </c>
      <c r="G46" s="50">
        <v>79980.81</v>
      </c>
      <c r="H46" s="50">
        <v>61460.29</v>
      </c>
      <c r="I46" s="51" t="s">
        <v>382</v>
      </c>
      <c r="J46" s="47"/>
      <c r="K46" s="51" t="s">
        <v>211</v>
      </c>
      <c r="L46" s="47" t="s">
        <v>223</v>
      </c>
      <c r="M46" s="47" t="s">
        <v>219</v>
      </c>
      <c r="N46" s="47"/>
      <c r="O46" s="43">
        <v>42839</v>
      </c>
      <c r="P46" s="50">
        <f>Tableau_Lancer_la_requête_à_partir_de_Excel_Files[[#This Row],[Aide Massif Obtenue]]+Tableau_Lancer_la_requête_à_partir_de_Excel_Files[[#This Row],[Autre Public2]]</f>
        <v>30730.15</v>
      </c>
      <c r="Q46" s="52">
        <f>(Tableau_Lancer_la_requête_à_partir_de_Excel_Files[[#This Row],[Autre Public2]]+Tableau_Lancer_la_requête_à_partir_de_Excel_Files[[#This Row],[Aide Massif Obtenue]])/Tableau_Lancer_la_requête_à_partir_de_Excel_Files[[#This Row],[Coût total déposé]]</f>
        <v>0.38421903954211017</v>
      </c>
      <c r="R46" s="50">
        <f>Tableau_Lancer_la_requête_à_partir_de_Excel_Files[[#This Row],[Total_Etat_FN2 ]]+Tableau_Lancer_la_requête_à_partir_de_Excel_Files[[#This Row],[Total_Regions_FN2 ]]+Tableau_Lancer_la_requête_à_partir_de_Excel_Files[[#This Row],[Total_Dpts_FN2 ]]+Tableau_Lancer_la_requête_à_partir_de_Excel_Files[[#This Row],[''Prévisionnel FEDER'']]</f>
        <v>30730.15</v>
      </c>
      <c r="S46" s="67">
        <f>Tableau_Lancer_la_requête_à_partir_de_Excel_Files[[#This Row],[Aide Massif Obtenue]]/Tableau_Lancer_la_requête_à_partir_de_Excel_Files[[#This Row],[Coût total déposé]]</f>
        <v>0.38421903954211017</v>
      </c>
      <c r="T46" s="50">
        <f>Tableau_Lancer_la_requête_à_partir_de_Excel_Files[[#This Row],[Aide Publique Obtenue]]-Tableau_Lancer_la_requête_à_partir_de_Excel_Files[[#This Row],[Aide Publique demandée]]</f>
        <v>-30730.14</v>
      </c>
      <c r="U46" s="50">
        <f>Tableau_Lancer_la_requête_à_partir_de_Excel_Files[[#This Row],[FNADT_FN2]]+Tableau_Lancer_la_requête_à_partir_de_Excel_Files[[#This Row],[AgricultureFN2]]</f>
        <v>30730.15</v>
      </c>
      <c r="V46" s="50"/>
      <c r="W46" s="50">
        <v>30730.15</v>
      </c>
      <c r="X46" s="50">
        <f>Tableau_Lancer_la_requête_à_partir_de_Excel_Files[[#This Row],[ALPC_FN2]]+Tableau_Lancer_la_requête_à_partir_de_Excel_Files[[#This Row],[AURA_FN2]]+Tableau_Lancer_la_requête_à_partir_de_Excel_Files[[#This Row],[BFC_FN2]]+Tableau_Lancer_la_requête_à_partir_de_Excel_Files[[#This Row],[LRMP_FN2]]</f>
        <v>0</v>
      </c>
      <c r="Y46" s="50"/>
      <c r="Z46" s="50"/>
      <c r="AA46" s="50"/>
      <c r="AB46" s="50"/>
      <c r="AC46" s="50">
        <f>Tableau_Lancer_la_requête_à_partir_de_Excel_Files[[#This Row],[03_FN2]]+Tableau_Lancer_la_requête_à_partir_de_Excel_Files[[#This Row],[07_FN2]]+Tableau_Lancer_la_requête_à_partir_de_Excel_Files[[#This Row],[11_FN2]]+Tableau_Lancer_la_requête_à_partir_de_Excel_Files[[#This Row],[12_FN2]]+Tableau_Lancer_la_requête_à_partir_de_Excel_Files[[#This Row],[15_FN2]]+Tableau_Lancer_la_requête_à_partir_de_Excel_Files[[#This Row],[19_FN2]]+Tableau_Lancer_la_requête_à_partir_de_Excel_Files[[#This Row],[21_FN2]]+Tableau_Lancer_la_requête_à_partir_de_Excel_Files[[#This Row],[23_FN2]]+Tableau_Lancer_la_requête_à_partir_de_Excel_Files[[#This Row],[30_FN2]]+Tableau_Lancer_la_requête_à_partir_de_Excel_Files[[#This Row],[34_FN2]]+Tableau_Lancer_la_requête_à_partir_de_Excel_Files[[#This Row],[42_FN2]]+Tableau_Lancer_la_requête_à_partir_de_Excel_Files[[#This Row],[43_FN2]]+Tableau_Lancer_la_requête_à_partir_de_Excel_Files[[#This Row],[46_FN2]]+Tableau_Lancer_la_requête_à_partir_de_Excel_Files[[#This Row],[48_FN2]]+Tableau_Lancer_la_requête_à_partir_de_Excel_Files[[#This Row],[58_FN2]]+Tableau_Lancer_la_requête_à_partir_de_Excel_Files[[#This Row],[63_FN2]]+Tableau_Lancer_la_requête_à_partir_de_Excel_Files[[#This Row],[69_FN2]]+Tableau_Lancer_la_requête_à_partir_de_Excel_Files[[#This Row],[71_FN2]]+Tableau_Lancer_la_requête_à_partir_de_Excel_Files[[#This Row],[81_FN2]]+Tableau_Lancer_la_requête_à_partir_de_Excel_Files[[#This Row],[82_FN2]]+Tableau_Lancer_la_requête_à_partir_de_Excel_Files[[#This Row],[87_FN2]]+Tableau_Lancer_la_requête_à_partir_de_Excel_Files[[#This Row],[89_FN2]]</f>
        <v>0</v>
      </c>
      <c r="AD46" s="25"/>
      <c r="AE46" s="25"/>
      <c r="AF46" s="25"/>
      <c r="AG46" s="25"/>
      <c r="AH46" s="25"/>
      <c r="AI46" s="25"/>
      <c r="AJ46" s="25"/>
      <c r="AK46" s="25"/>
      <c r="AL46" s="25"/>
      <c r="AM46" s="25"/>
      <c r="AN46" s="25"/>
      <c r="AO46" s="25"/>
      <c r="AP46" s="25"/>
      <c r="AQ46" s="25"/>
      <c r="AR46" s="25"/>
      <c r="AS46" s="25"/>
      <c r="AT46" s="25"/>
      <c r="AU46" s="25"/>
      <c r="AV46" s="25"/>
      <c r="AW46" s="25"/>
      <c r="AX46" s="25"/>
      <c r="AY46" s="25"/>
      <c r="AZ46" s="50">
        <v>0</v>
      </c>
      <c r="BA46" s="50">
        <v>0</v>
      </c>
      <c r="BB46" s="48"/>
      <c r="BC46" s="48"/>
      <c r="BD46" s="63"/>
      <c r="BE46" s="70"/>
      <c r="BQ46" s="14"/>
      <c r="BR46" s="14"/>
      <c r="BS46" s="14"/>
      <c r="BT46" s="14"/>
      <c r="BU46" s="14"/>
      <c r="BV46" s="14"/>
      <c r="BW46" s="14"/>
      <c r="BX46" s="14"/>
      <c r="BY46" s="14"/>
      <c r="BZ46" s="14"/>
      <c r="CA46" s="14"/>
      <c r="CB46" s="14"/>
      <c r="CC46" s="14"/>
      <c r="CD46" s="14"/>
      <c r="CE46" s="14"/>
      <c r="CF46" s="14"/>
      <c r="CG46" s="14"/>
      <c r="CH46" s="14"/>
      <c r="CI46" s="14"/>
      <c r="CJ46" s="14"/>
      <c r="CK46" s="14"/>
      <c r="CL46" s="14"/>
    </row>
    <row r="47" spans="1:90" ht="30" x14ac:dyDescent="0.25">
      <c r="A47" s="46" t="s">
        <v>5</v>
      </c>
      <c r="B47" s="47" t="s">
        <v>383</v>
      </c>
      <c r="C47" s="47" t="s">
        <v>383</v>
      </c>
      <c r="D47" s="48" t="s">
        <v>389</v>
      </c>
      <c r="E47" s="49" t="s">
        <v>384</v>
      </c>
      <c r="F47" s="49" t="s">
        <v>319</v>
      </c>
      <c r="G47" s="50">
        <v>45864.639999999999</v>
      </c>
      <c r="H47" s="50">
        <v>32105.24</v>
      </c>
      <c r="I47" s="51" t="s">
        <v>209</v>
      </c>
      <c r="J47" s="47"/>
      <c r="K47" s="51" t="s">
        <v>211</v>
      </c>
      <c r="L47" s="47" t="s">
        <v>223</v>
      </c>
      <c r="M47" s="47" t="s">
        <v>205</v>
      </c>
      <c r="N47" s="47"/>
      <c r="O47" s="43">
        <v>42839</v>
      </c>
      <c r="P47" s="50">
        <f>Tableau_Lancer_la_requête_à_partir_de_Excel_Files[[#This Row],[Aide Massif Obtenue]]+Tableau_Lancer_la_requête_à_partir_de_Excel_Files[[#This Row],[Autre Public2]]</f>
        <v>16052.62</v>
      </c>
      <c r="Q47" s="52">
        <f>(Tableau_Lancer_la_requête_à_partir_de_Excel_Files[[#This Row],[Autre Public2]]+Tableau_Lancer_la_requête_à_partir_de_Excel_Files[[#This Row],[Aide Massif Obtenue]])/Tableau_Lancer_la_requête_à_partir_de_Excel_Files[[#This Row],[Coût total déposé]]</f>
        <v>0.34999991278684411</v>
      </c>
      <c r="R47" s="50">
        <f>Tableau_Lancer_la_requête_à_partir_de_Excel_Files[[#This Row],[Total_Etat_FN2 ]]+Tableau_Lancer_la_requête_à_partir_de_Excel_Files[[#This Row],[Total_Regions_FN2 ]]+Tableau_Lancer_la_requête_à_partir_de_Excel_Files[[#This Row],[Total_Dpts_FN2 ]]+Tableau_Lancer_la_requête_à_partir_de_Excel_Files[[#This Row],[''Prévisionnel FEDER'']]</f>
        <v>16052.62</v>
      </c>
      <c r="S47" s="67">
        <f>Tableau_Lancer_la_requête_à_partir_de_Excel_Files[[#This Row],[Aide Massif Obtenue]]/Tableau_Lancer_la_requête_à_partir_de_Excel_Files[[#This Row],[Coût total déposé]]</f>
        <v>0.34999991278684411</v>
      </c>
      <c r="T47" s="50">
        <f>Tableau_Lancer_la_requête_à_partir_de_Excel_Files[[#This Row],[Aide Publique Obtenue]]-Tableau_Lancer_la_requête_à_partir_de_Excel_Files[[#This Row],[Aide Publique demandée]]</f>
        <v>-16052.62</v>
      </c>
      <c r="U47" s="50">
        <f>Tableau_Lancer_la_requête_à_partir_de_Excel_Files[[#This Row],[FNADT_FN2]]+Tableau_Lancer_la_requête_à_partir_de_Excel_Files[[#This Row],[AgricultureFN2]]</f>
        <v>16052.62</v>
      </c>
      <c r="V47" s="50"/>
      <c r="W47" s="50">
        <v>16052.62</v>
      </c>
      <c r="X47" s="50">
        <f>Tableau_Lancer_la_requête_à_partir_de_Excel_Files[[#This Row],[ALPC_FN2]]+Tableau_Lancer_la_requête_à_partir_de_Excel_Files[[#This Row],[AURA_FN2]]+Tableau_Lancer_la_requête_à_partir_de_Excel_Files[[#This Row],[BFC_FN2]]+Tableau_Lancer_la_requête_à_partir_de_Excel_Files[[#This Row],[LRMP_FN2]]</f>
        <v>0</v>
      </c>
      <c r="Y47" s="50"/>
      <c r="Z47" s="50"/>
      <c r="AA47" s="50"/>
      <c r="AB47" s="50"/>
      <c r="AC47" s="50">
        <f>Tableau_Lancer_la_requête_à_partir_de_Excel_Files[[#This Row],[03_FN2]]+Tableau_Lancer_la_requête_à_partir_de_Excel_Files[[#This Row],[07_FN2]]+Tableau_Lancer_la_requête_à_partir_de_Excel_Files[[#This Row],[11_FN2]]+Tableau_Lancer_la_requête_à_partir_de_Excel_Files[[#This Row],[12_FN2]]+Tableau_Lancer_la_requête_à_partir_de_Excel_Files[[#This Row],[15_FN2]]+Tableau_Lancer_la_requête_à_partir_de_Excel_Files[[#This Row],[19_FN2]]+Tableau_Lancer_la_requête_à_partir_de_Excel_Files[[#This Row],[21_FN2]]+Tableau_Lancer_la_requête_à_partir_de_Excel_Files[[#This Row],[23_FN2]]+Tableau_Lancer_la_requête_à_partir_de_Excel_Files[[#This Row],[30_FN2]]+Tableau_Lancer_la_requête_à_partir_de_Excel_Files[[#This Row],[34_FN2]]+Tableau_Lancer_la_requête_à_partir_de_Excel_Files[[#This Row],[42_FN2]]+Tableau_Lancer_la_requête_à_partir_de_Excel_Files[[#This Row],[43_FN2]]+Tableau_Lancer_la_requête_à_partir_de_Excel_Files[[#This Row],[46_FN2]]+Tableau_Lancer_la_requête_à_partir_de_Excel_Files[[#This Row],[48_FN2]]+Tableau_Lancer_la_requête_à_partir_de_Excel_Files[[#This Row],[58_FN2]]+Tableau_Lancer_la_requête_à_partir_de_Excel_Files[[#This Row],[63_FN2]]+Tableau_Lancer_la_requête_à_partir_de_Excel_Files[[#This Row],[69_FN2]]+Tableau_Lancer_la_requête_à_partir_de_Excel_Files[[#This Row],[71_FN2]]+Tableau_Lancer_la_requête_à_partir_de_Excel_Files[[#This Row],[81_FN2]]+Tableau_Lancer_la_requête_à_partir_de_Excel_Files[[#This Row],[82_FN2]]+Tableau_Lancer_la_requête_à_partir_de_Excel_Files[[#This Row],[87_FN2]]+Tableau_Lancer_la_requête_à_partir_de_Excel_Files[[#This Row],[89_FN2]]</f>
        <v>0</v>
      </c>
      <c r="AD47" s="25"/>
      <c r="AE47" s="25"/>
      <c r="AF47" s="25"/>
      <c r="AG47" s="25"/>
      <c r="AH47" s="25"/>
      <c r="AI47" s="25"/>
      <c r="AJ47" s="25"/>
      <c r="AK47" s="25"/>
      <c r="AL47" s="25"/>
      <c r="AM47" s="25"/>
      <c r="AN47" s="25"/>
      <c r="AO47" s="25"/>
      <c r="AP47" s="25"/>
      <c r="AQ47" s="25"/>
      <c r="AR47" s="25"/>
      <c r="AS47" s="25"/>
      <c r="AT47" s="25"/>
      <c r="AU47" s="25"/>
      <c r="AV47" s="25"/>
      <c r="AW47" s="25"/>
      <c r="AX47" s="25"/>
      <c r="AY47" s="25"/>
      <c r="AZ47" s="50">
        <v>0</v>
      </c>
      <c r="BA47" s="50">
        <v>0</v>
      </c>
      <c r="BB47" s="48"/>
      <c r="BC47" s="48"/>
      <c r="BD47" s="63"/>
      <c r="BE47" s="70"/>
      <c r="BQ47" s="14"/>
      <c r="BR47" s="14"/>
      <c r="BS47" s="14"/>
      <c r="BT47" s="14"/>
      <c r="BU47" s="14"/>
      <c r="BV47" s="14"/>
      <c r="BW47" s="14"/>
      <c r="BX47" s="14"/>
      <c r="BY47" s="14"/>
      <c r="BZ47" s="14"/>
      <c r="CA47" s="14"/>
      <c r="CB47" s="14"/>
      <c r="CC47" s="14"/>
      <c r="CD47" s="14"/>
      <c r="CE47" s="14"/>
      <c r="CF47" s="14"/>
      <c r="CG47" s="14"/>
      <c r="CH47" s="14"/>
      <c r="CI47" s="14"/>
      <c r="CJ47" s="14"/>
      <c r="CK47" s="14"/>
      <c r="CL47" s="14"/>
    </row>
    <row r="48" spans="1:90" ht="30" x14ac:dyDescent="0.25">
      <c r="A48" s="46" t="s">
        <v>5</v>
      </c>
      <c r="B48" s="47" t="s">
        <v>385</v>
      </c>
      <c r="C48" s="47" t="s">
        <v>385</v>
      </c>
      <c r="D48" s="48" t="s">
        <v>389</v>
      </c>
      <c r="E48" s="49" t="s">
        <v>386</v>
      </c>
      <c r="F48" s="49" t="s">
        <v>319</v>
      </c>
      <c r="G48" s="50">
        <v>30929.86</v>
      </c>
      <c r="H48" s="50">
        <v>21650.9</v>
      </c>
      <c r="I48" s="51" t="s">
        <v>209</v>
      </c>
      <c r="J48" s="47"/>
      <c r="K48" s="51" t="s">
        <v>211</v>
      </c>
      <c r="L48" s="47" t="s">
        <v>223</v>
      </c>
      <c r="M48" s="47" t="s">
        <v>219</v>
      </c>
      <c r="N48" s="47"/>
      <c r="O48" s="43">
        <v>42839</v>
      </c>
      <c r="P48" s="50">
        <f>Tableau_Lancer_la_requête_à_partir_de_Excel_Files[[#This Row],[Aide Massif Obtenue]]+Tableau_Lancer_la_requête_à_partir_de_Excel_Files[[#This Row],[Autre Public2]]</f>
        <v>10825.45</v>
      </c>
      <c r="Q48" s="52">
        <f>(Tableau_Lancer_la_requête_à_partir_de_Excel_Files[[#This Row],[Autre Public2]]+Tableau_Lancer_la_requête_à_partir_de_Excel_Files[[#This Row],[Aide Massif Obtenue]])/Tableau_Lancer_la_requête_à_partir_de_Excel_Files[[#This Row],[Coût total déposé]]</f>
        <v>0.3499999676687835</v>
      </c>
      <c r="R48" s="50">
        <f>Tableau_Lancer_la_requête_à_partir_de_Excel_Files[[#This Row],[Total_Etat_FN2 ]]+Tableau_Lancer_la_requête_à_partir_de_Excel_Files[[#This Row],[Total_Regions_FN2 ]]+Tableau_Lancer_la_requête_à_partir_de_Excel_Files[[#This Row],[Total_Dpts_FN2 ]]+Tableau_Lancer_la_requête_à_partir_de_Excel_Files[[#This Row],[''Prévisionnel FEDER'']]</f>
        <v>10825.45</v>
      </c>
      <c r="S48" s="67">
        <f>Tableau_Lancer_la_requête_à_partir_de_Excel_Files[[#This Row],[Aide Massif Obtenue]]/Tableau_Lancer_la_requête_à_partir_de_Excel_Files[[#This Row],[Coût total déposé]]</f>
        <v>0.3499999676687835</v>
      </c>
      <c r="T48" s="50">
        <f>Tableau_Lancer_la_requête_à_partir_de_Excel_Files[[#This Row],[Aide Publique Obtenue]]-Tableau_Lancer_la_requête_à_partir_de_Excel_Files[[#This Row],[Aide Publique demandée]]</f>
        <v>-10825.45</v>
      </c>
      <c r="U48" s="50">
        <f>Tableau_Lancer_la_requête_à_partir_de_Excel_Files[[#This Row],[FNADT_FN2]]+Tableau_Lancer_la_requête_à_partir_de_Excel_Files[[#This Row],[AgricultureFN2]]</f>
        <v>10825.45</v>
      </c>
      <c r="V48" s="50"/>
      <c r="W48" s="50">
        <v>10825.45</v>
      </c>
      <c r="X48" s="50">
        <f>Tableau_Lancer_la_requête_à_partir_de_Excel_Files[[#This Row],[ALPC_FN2]]+Tableau_Lancer_la_requête_à_partir_de_Excel_Files[[#This Row],[AURA_FN2]]+Tableau_Lancer_la_requête_à_partir_de_Excel_Files[[#This Row],[BFC_FN2]]+Tableau_Lancer_la_requête_à_partir_de_Excel_Files[[#This Row],[LRMP_FN2]]</f>
        <v>0</v>
      </c>
      <c r="Y48" s="50"/>
      <c r="Z48" s="50"/>
      <c r="AA48" s="50"/>
      <c r="AB48" s="50"/>
      <c r="AC48" s="50">
        <f>Tableau_Lancer_la_requête_à_partir_de_Excel_Files[[#This Row],[03_FN2]]+Tableau_Lancer_la_requête_à_partir_de_Excel_Files[[#This Row],[07_FN2]]+Tableau_Lancer_la_requête_à_partir_de_Excel_Files[[#This Row],[11_FN2]]+Tableau_Lancer_la_requête_à_partir_de_Excel_Files[[#This Row],[12_FN2]]+Tableau_Lancer_la_requête_à_partir_de_Excel_Files[[#This Row],[15_FN2]]+Tableau_Lancer_la_requête_à_partir_de_Excel_Files[[#This Row],[19_FN2]]+Tableau_Lancer_la_requête_à_partir_de_Excel_Files[[#This Row],[21_FN2]]+Tableau_Lancer_la_requête_à_partir_de_Excel_Files[[#This Row],[23_FN2]]+Tableau_Lancer_la_requête_à_partir_de_Excel_Files[[#This Row],[30_FN2]]+Tableau_Lancer_la_requête_à_partir_de_Excel_Files[[#This Row],[34_FN2]]+Tableau_Lancer_la_requête_à_partir_de_Excel_Files[[#This Row],[42_FN2]]+Tableau_Lancer_la_requête_à_partir_de_Excel_Files[[#This Row],[43_FN2]]+Tableau_Lancer_la_requête_à_partir_de_Excel_Files[[#This Row],[46_FN2]]+Tableau_Lancer_la_requête_à_partir_de_Excel_Files[[#This Row],[48_FN2]]+Tableau_Lancer_la_requête_à_partir_de_Excel_Files[[#This Row],[58_FN2]]+Tableau_Lancer_la_requête_à_partir_de_Excel_Files[[#This Row],[63_FN2]]+Tableau_Lancer_la_requête_à_partir_de_Excel_Files[[#This Row],[69_FN2]]+Tableau_Lancer_la_requête_à_partir_de_Excel_Files[[#This Row],[71_FN2]]+Tableau_Lancer_la_requête_à_partir_de_Excel_Files[[#This Row],[81_FN2]]+Tableau_Lancer_la_requête_à_partir_de_Excel_Files[[#This Row],[82_FN2]]+Tableau_Lancer_la_requête_à_partir_de_Excel_Files[[#This Row],[87_FN2]]+Tableau_Lancer_la_requête_à_partir_de_Excel_Files[[#This Row],[89_FN2]]</f>
        <v>0</v>
      </c>
      <c r="AD48" s="25"/>
      <c r="AE48" s="25"/>
      <c r="AF48" s="25"/>
      <c r="AG48" s="25"/>
      <c r="AH48" s="25"/>
      <c r="AI48" s="25"/>
      <c r="AJ48" s="25"/>
      <c r="AK48" s="25"/>
      <c r="AL48" s="25"/>
      <c r="AM48" s="25"/>
      <c r="AN48" s="25"/>
      <c r="AO48" s="25"/>
      <c r="AP48" s="25"/>
      <c r="AQ48" s="25"/>
      <c r="AR48" s="25"/>
      <c r="AS48" s="25"/>
      <c r="AT48" s="25"/>
      <c r="AU48" s="25"/>
      <c r="AV48" s="25"/>
      <c r="AW48" s="25"/>
      <c r="AX48" s="25"/>
      <c r="AY48" s="25"/>
      <c r="AZ48" s="50">
        <v>0</v>
      </c>
      <c r="BA48" s="50">
        <v>0</v>
      </c>
      <c r="BB48" s="48"/>
      <c r="BC48" s="48"/>
      <c r="BD48" s="63"/>
      <c r="BE48" s="70"/>
      <c r="BQ48" s="14"/>
      <c r="BR48" s="14"/>
      <c r="BS48" s="14"/>
      <c r="BT48" s="14"/>
      <c r="BU48" s="14"/>
      <c r="BV48" s="14"/>
      <c r="BW48" s="14"/>
      <c r="BX48" s="14"/>
      <c r="BY48" s="14"/>
      <c r="BZ48" s="14"/>
      <c r="CA48" s="14"/>
      <c r="CB48" s="14"/>
      <c r="CC48" s="14"/>
      <c r="CD48" s="14"/>
      <c r="CE48" s="14"/>
      <c r="CF48" s="14"/>
      <c r="CG48" s="14"/>
      <c r="CH48" s="14"/>
      <c r="CI48" s="14"/>
      <c r="CJ48" s="14"/>
      <c r="CK48" s="14"/>
      <c r="CL48" s="14"/>
    </row>
    <row r="49" spans="1:90" ht="30" x14ac:dyDescent="0.25">
      <c r="A49" s="54" t="s">
        <v>5</v>
      </c>
      <c r="B49" s="55" t="s">
        <v>339</v>
      </c>
      <c r="C49" s="55" t="s">
        <v>339</v>
      </c>
      <c r="D49" s="56" t="s">
        <v>389</v>
      </c>
      <c r="E49" s="57" t="s">
        <v>325</v>
      </c>
      <c r="F49" s="57" t="s">
        <v>319</v>
      </c>
      <c r="G49" s="58">
        <v>36663.270277911237</v>
      </c>
      <c r="H49" s="58">
        <v>25664.289194537865</v>
      </c>
      <c r="I49" s="59" t="s">
        <v>209</v>
      </c>
      <c r="J49" s="55"/>
      <c r="K49" s="59" t="s">
        <v>211</v>
      </c>
      <c r="L49" s="55" t="s">
        <v>223</v>
      </c>
      <c r="M49" s="55" t="s">
        <v>205</v>
      </c>
      <c r="N49" s="55"/>
      <c r="O49" s="43">
        <v>42839</v>
      </c>
      <c r="P49" s="58">
        <f>Tableau_Lancer_la_requête_à_partir_de_Excel_Files[[#This Row],[Aide Massif Obtenue]]+Tableau_Lancer_la_requête_à_partir_de_Excel_Files[[#This Row],[Autre Public2]]</f>
        <v>12832.14</v>
      </c>
      <c r="Q49" s="60">
        <f>(Tableau_Lancer_la_requête_à_partir_de_Excel_Files[[#This Row],[Autre Public2]]+Tableau_Lancer_la_requête_à_partir_de_Excel_Files[[#This Row],[Aide Massif Obtenue]])/Tableau_Lancer_la_requête_à_partir_de_Excel_Files[[#This Row],[Coût total déposé]]</f>
        <v>0.34999987460832332</v>
      </c>
      <c r="R49" s="58">
        <f>Tableau_Lancer_la_requête_à_partir_de_Excel_Files[[#This Row],[Total_Etat_FN2 ]]+Tableau_Lancer_la_requête_à_partir_de_Excel_Files[[#This Row],[Total_Regions_FN2 ]]+Tableau_Lancer_la_requête_à_partir_de_Excel_Files[[#This Row],[Total_Dpts_FN2 ]]+Tableau_Lancer_la_requête_à_partir_de_Excel_Files[[#This Row],[''Prévisionnel FEDER'']]</f>
        <v>12832.14</v>
      </c>
      <c r="S49" s="68">
        <f>Tableau_Lancer_la_requête_à_partir_de_Excel_Files[[#This Row],[Aide Massif Obtenue]]/Tableau_Lancer_la_requête_à_partir_de_Excel_Files[[#This Row],[Coût total déposé]]</f>
        <v>0.34999987460832332</v>
      </c>
      <c r="T49" s="58">
        <f>Tableau_Lancer_la_requête_à_partir_de_Excel_Files[[#This Row],[Aide Publique Obtenue]]-Tableau_Lancer_la_requête_à_partir_de_Excel_Files[[#This Row],[Aide Publique demandée]]</f>
        <v>-12832.149194537866</v>
      </c>
      <c r="U49" s="58">
        <f>Tableau_Lancer_la_requête_à_partir_de_Excel_Files[[#This Row],[FNADT_FN2]]+Tableau_Lancer_la_requête_à_partir_de_Excel_Files[[#This Row],[AgricultureFN2]]</f>
        <v>12832.14</v>
      </c>
      <c r="V49" s="58"/>
      <c r="W49" s="58">
        <v>12832.14</v>
      </c>
      <c r="X49" s="58">
        <f>Tableau_Lancer_la_requête_à_partir_de_Excel_Files[[#This Row],[ALPC_FN2]]+Tableau_Lancer_la_requête_à_partir_de_Excel_Files[[#This Row],[AURA_FN2]]+Tableau_Lancer_la_requête_à_partir_de_Excel_Files[[#This Row],[BFC_FN2]]+Tableau_Lancer_la_requête_à_partir_de_Excel_Files[[#This Row],[LRMP_FN2]]</f>
        <v>0</v>
      </c>
      <c r="Y49" s="58"/>
      <c r="Z49" s="58"/>
      <c r="AA49" s="58"/>
      <c r="AB49" s="58"/>
      <c r="AC49" s="58">
        <f>Tableau_Lancer_la_requête_à_partir_de_Excel_Files[[#This Row],[03_FN2]]+Tableau_Lancer_la_requête_à_partir_de_Excel_Files[[#This Row],[07_FN2]]+Tableau_Lancer_la_requête_à_partir_de_Excel_Files[[#This Row],[11_FN2]]+Tableau_Lancer_la_requête_à_partir_de_Excel_Files[[#This Row],[12_FN2]]+Tableau_Lancer_la_requête_à_partir_de_Excel_Files[[#This Row],[15_FN2]]+Tableau_Lancer_la_requête_à_partir_de_Excel_Files[[#This Row],[19_FN2]]+Tableau_Lancer_la_requête_à_partir_de_Excel_Files[[#This Row],[21_FN2]]+Tableau_Lancer_la_requête_à_partir_de_Excel_Files[[#This Row],[23_FN2]]+Tableau_Lancer_la_requête_à_partir_de_Excel_Files[[#This Row],[30_FN2]]+Tableau_Lancer_la_requête_à_partir_de_Excel_Files[[#This Row],[34_FN2]]+Tableau_Lancer_la_requête_à_partir_de_Excel_Files[[#This Row],[42_FN2]]+Tableau_Lancer_la_requête_à_partir_de_Excel_Files[[#This Row],[43_FN2]]+Tableau_Lancer_la_requête_à_partir_de_Excel_Files[[#This Row],[46_FN2]]+Tableau_Lancer_la_requête_à_partir_de_Excel_Files[[#This Row],[48_FN2]]+Tableau_Lancer_la_requête_à_partir_de_Excel_Files[[#This Row],[58_FN2]]+Tableau_Lancer_la_requête_à_partir_de_Excel_Files[[#This Row],[63_FN2]]+Tableau_Lancer_la_requête_à_partir_de_Excel_Files[[#This Row],[69_FN2]]+Tableau_Lancer_la_requête_à_partir_de_Excel_Files[[#This Row],[71_FN2]]+Tableau_Lancer_la_requête_à_partir_de_Excel_Files[[#This Row],[81_FN2]]+Tableau_Lancer_la_requête_à_partir_de_Excel_Files[[#This Row],[82_FN2]]+Tableau_Lancer_la_requête_à_partir_de_Excel_Files[[#This Row],[87_FN2]]+Tableau_Lancer_la_requête_à_partir_de_Excel_Files[[#This Row],[89_FN2]]</f>
        <v>0</v>
      </c>
      <c r="AD49" s="26"/>
      <c r="AE49" s="26"/>
      <c r="AF49" s="26"/>
      <c r="AG49" s="26"/>
      <c r="AH49" s="26"/>
      <c r="AI49" s="26"/>
      <c r="AJ49" s="26"/>
      <c r="AK49" s="26"/>
      <c r="AL49" s="26"/>
      <c r="AM49" s="26"/>
      <c r="AN49" s="26"/>
      <c r="AO49" s="26"/>
      <c r="AP49" s="26"/>
      <c r="AQ49" s="26"/>
      <c r="AR49" s="26"/>
      <c r="AS49" s="26"/>
      <c r="AT49" s="26"/>
      <c r="AU49" s="26"/>
      <c r="AV49" s="26"/>
      <c r="AW49" s="26"/>
      <c r="AX49" s="26"/>
      <c r="AY49" s="26"/>
      <c r="AZ49" s="58">
        <v>0</v>
      </c>
      <c r="BA49" s="58">
        <v>0</v>
      </c>
      <c r="BB49" s="56"/>
      <c r="BC49" s="56"/>
      <c r="BD49" s="64"/>
      <c r="BE49" s="70"/>
      <c r="BQ49" s="14"/>
      <c r="BR49" s="14"/>
      <c r="BS49" s="14"/>
      <c r="BT49" s="14"/>
      <c r="BU49" s="14"/>
      <c r="BV49" s="14"/>
      <c r="BW49" s="14"/>
      <c r="BX49" s="14"/>
      <c r="BY49" s="14"/>
      <c r="BZ49" s="14"/>
      <c r="CA49" s="14"/>
      <c r="CB49" s="14"/>
      <c r="CC49" s="14"/>
      <c r="CD49" s="14"/>
      <c r="CE49" s="14"/>
      <c r="CF49" s="14"/>
      <c r="CG49" s="14"/>
      <c r="CH49" s="14"/>
      <c r="CI49" s="14"/>
      <c r="CJ49" s="14"/>
      <c r="CK49" s="14"/>
      <c r="CL49" s="14"/>
    </row>
    <row r="50" spans="1:90" ht="28.5" customHeight="1" x14ac:dyDescent="0.25">
      <c r="A50" s="12" t="s">
        <v>6</v>
      </c>
      <c r="B50" s="15" t="s">
        <v>341</v>
      </c>
      <c r="C50" s="15" t="s">
        <v>340</v>
      </c>
      <c r="D50" s="18" t="s">
        <v>394</v>
      </c>
      <c r="E50" s="11" t="s">
        <v>326</v>
      </c>
      <c r="F50" s="11" t="s">
        <v>327</v>
      </c>
      <c r="G50" s="9">
        <v>329229</v>
      </c>
      <c r="H50" s="9">
        <v>230460.3</v>
      </c>
      <c r="I50" s="17" t="s">
        <v>209</v>
      </c>
      <c r="J50" s="15">
        <v>164614.20127605434</v>
      </c>
      <c r="K50" s="17" t="s">
        <v>213</v>
      </c>
      <c r="L50" s="15" t="s">
        <v>204</v>
      </c>
      <c r="M50" s="15"/>
      <c r="N50" s="15"/>
      <c r="O50" s="17">
        <v>42844</v>
      </c>
      <c r="P50" s="9">
        <f>Tableau_Lancer_la_requête_à_partir_de_Excel_Files[[#This Row],[Aide Massif Obtenue]]+Tableau_Lancer_la_requête_à_partir_de_Excel_Files[[#This Row],[Autre Public2]]</f>
        <v>230460</v>
      </c>
      <c r="Q50" s="13">
        <f>(Tableau_Lancer_la_requête_à_partir_de_Excel_Files[[#This Row],[Autre Public2]]+Tableau_Lancer_la_requête_à_partir_de_Excel_Files[[#This Row],[Aide Massif Obtenue]])/Tableau_Lancer_la_requête_à_partir_de_Excel_Files[[#This Row],[Coût total déposé]]</f>
        <v>0.69999908878014994</v>
      </c>
      <c r="R50" s="9">
        <f>Tableau_Lancer_la_requête_à_partir_de_Excel_Files[[#This Row],[Total_Etat_FN2 ]]+Tableau_Lancer_la_requête_à_partir_de_Excel_Files[[#This Row],[Total_Regions_FN2 ]]+Tableau_Lancer_la_requête_à_partir_de_Excel_Files[[#This Row],[Total_Dpts_FN2 ]]+Tableau_Lancer_la_requête_à_partir_de_Excel_Files[[#This Row],[''Prévisionnel FEDER'']]</f>
        <v>230460</v>
      </c>
      <c r="S50" s="16">
        <f>Tableau_Lancer_la_requête_à_partir_de_Excel_Files[[#This Row],[Aide Massif Obtenue]]/Tableau_Lancer_la_requête_à_partir_de_Excel_Files[[#This Row],[Coût total déposé]]</f>
        <v>0.69999908878014994</v>
      </c>
      <c r="T50" s="9">
        <f>Tableau_Lancer_la_requête_à_partir_de_Excel_Files[[#This Row],[Aide Publique Obtenue]]-Tableau_Lancer_la_requête_à_partir_de_Excel_Files[[#This Row],[Aide Publique demandée]]</f>
        <v>-0.29999999998835847</v>
      </c>
      <c r="U50" s="9">
        <f>Tableau_Lancer_la_requête_à_partir_de_Excel_Files[[#This Row],[FNADT_FN2]]+Tableau_Lancer_la_requête_à_partir_de_Excel_Files[[#This Row],[AgricultureFN2]]</f>
        <v>61000</v>
      </c>
      <c r="V50" s="9">
        <v>61000</v>
      </c>
      <c r="W50" s="9"/>
      <c r="X50" s="9">
        <f>Tableau_Lancer_la_requête_à_partir_de_Excel_Files[[#This Row],[ALPC_FN2]]+Tableau_Lancer_la_requête_à_partir_de_Excel_Files[[#This Row],[AURA_FN2]]+Tableau_Lancer_la_requête_à_partir_de_Excel_Files[[#This Row],[BFC_FN2]]+Tableau_Lancer_la_requête_à_partir_de_Excel_Files[[#This Row],[LRMP_FN2]]</f>
        <v>0</v>
      </c>
      <c r="Y50" s="70"/>
      <c r="Z50" s="70"/>
      <c r="AA50" s="70"/>
      <c r="AB50" s="70"/>
      <c r="AC50" s="9">
        <f>Tableau_Lancer_la_requête_à_partir_de_Excel_Files[[#This Row],[03_FN2]]+Tableau_Lancer_la_requête_à_partir_de_Excel_Files[[#This Row],[07_FN2]]+Tableau_Lancer_la_requête_à_partir_de_Excel_Files[[#This Row],[11_FN2]]+Tableau_Lancer_la_requête_à_partir_de_Excel_Files[[#This Row],[12_FN2]]+Tableau_Lancer_la_requête_à_partir_de_Excel_Files[[#This Row],[15_FN2]]+Tableau_Lancer_la_requête_à_partir_de_Excel_Files[[#This Row],[19_FN2]]+Tableau_Lancer_la_requête_à_partir_de_Excel_Files[[#This Row],[21_FN2]]+Tableau_Lancer_la_requête_à_partir_de_Excel_Files[[#This Row],[23_FN2]]+Tableau_Lancer_la_requête_à_partir_de_Excel_Files[[#This Row],[30_FN2]]+Tableau_Lancer_la_requête_à_partir_de_Excel_Files[[#This Row],[34_FN2]]+Tableau_Lancer_la_requête_à_partir_de_Excel_Files[[#This Row],[42_FN2]]+Tableau_Lancer_la_requête_à_partir_de_Excel_Files[[#This Row],[43_FN2]]+Tableau_Lancer_la_requête_à_partir_de_Excel_Files[[#This Row],[46_FN2]]+Tableau_Lancer_la_requête_à_partir_de_Excel_Files[[#This Row],[48_FN2]]+Tableau_Lancer_la_requête_à_partir_de_Excel_Files[[#This Row],[58_FN2]]+Tableau_Lancer_la_requête_à_partir_de_Excel_Files[[#This Row],[63_FN2]]+Tableau_Lancer_la_requête_à_partir_de_Excel_Files[[#This Row],[69_FN2]]+Tableau_Lancer_la_requête_à_partir_de_Excel_Files[[#This Row],[71_FN2]]+Tableau_Lancer_la_requête_à_partir_de_Excel_Files[[#This Row],[81_FN2]]+Tableau_Lancer_la_requête_à_partir_de_Excel_Files[[#This Row],[82_FN2]]+Tableau_Lancer_la_requête_à_partir_de_Excel_Files[[#This Row],[87_FN2]]+Tableau_Lancer_la_requête_à_partir_de_Excel_Files[[#This Row],[89_FN2]]</f>
        <v>0</v>
      </c>
      <c r="AD50" s="21"/>
      <c r="AE50" s="21"/>
      <c r="AF50" s="21"/>
      <c r="AG50" s="21"/>
      <c r="AH50" s="21"/>
      <c r="AI50" s="21"/>
      <c r="AJ50" s="21"/>
      <c r="AK50" s="21"/>
      <c r="AL50" s="21"/>
      <c r="AM50" s="21"/>
      <c r="AN50" s="21"/>
      <c r="AO50" s="21"/>
      <c r="AP50" s="21"/>
      <c r="AQ50" s="21"/>
      <c r="AR50" s="21"/>
      <c r="AS50" s="21"/>
      <c r="AT50" s="21"/>
      <c r="AU50" s="21"/>
      <c r="AV50" s="21"/>
      <c r="AW50" s="21"/>
      <c r="AX50" s="21"/>
      <c r="AY50" s="21"/>
      <c r="AZ50" s="9">
        <v>0</v>
      </c>
      <c r="BA50" s="9">
        <v>169460</v>
      </c>
      <c r="BB50" s="18">
        <v>42826</v>
      </c>
      <c r="BC50" s="18"/>
      <c r="BD50" s="70" t="s">
        <v>427</v>
      </c>
      <c r="BE50" s="70"/>
      <c r="BQ50" s="14"/>
      <c r="BR50" s="14"/>
      <c r="BS50" s="14"/>
      <c r="BT50" s="14"/>
      <c r="BU50" s="14"/>
      <c r="BV50" s="14"/>
      <c r="BW50" s="14"/>
      <c r="BX50" s="14"/>
      <c r="BY50" s="14"/>
      <c r="BZ50" s="14"/>
      <c r="CA50" s="14"/>
      <c r="CB50" s="14"/>
      <c r="CC50" s="14"/>
      <c r="CD50" s="14"/>
      <c r="CE50" s="14"/>
      <c r="CF50" s="14"/>
      <c r="CG50" s="14"/>
      <c r="CH50" s="14"/>
      <c r="CI50" s="14"/>
      <c r="CJ50" s="14"/>
      <c r="CK50" s="14"/>
      <c r="CL50" s="14"/>
    </row>
    <row r="51" spans="1:90" ht="45" x14ac:dyDescent="0.25">
      <c r="A51" s="12" t="s">
        <v>6</v>
      </c>
      <c r="B51" s="15" t="s">
        <v>345</v>
      </c>
      <c r="C51" s="15" t="s">
        <v>342</v>
      </c>
      <c r="D51" s="18" t="s">
        <v>395</v>
      </c>
      <c r="E51" s="11" t="s">
        <v>343</v>
      </c>
      <c r="F51" s="11" t="s">
        <v>344</v>
      </c>
      <c r="G51" s="9">
        <v>408700</v>
      </c>
      <c r="H51" s="9">
        <v>318050</v>
      </c>
      <c r="I51" s="17" t="s">
        <v>346</v>
      </c>
      <c r="J51" s="15">
        <v>204350</v>
      </c>
      <c r="K51" s="17" t="s">
        <v>213</v>
      </c>
      <c r="L51" s="15" t="s">
        <v>204</v>
      </c>
      <c r="M51" s="15"/>
      <c r="N51" s="15"/>
      <c r="O51" s="17">
        <v>42887</v>
      </c>
      <c r="P51" s="9">
        <f>Tableau_Lancer_la_requête_à_partir_de_Excel_Files[[#This Row],[Aide Massif Obtenue]]+Tableau_Lancer_la_requête_à_partir_de_Excel_Files[[#This Row],[Autre Public2]]</f>
        <v>318050</v>
      </c>
      <c r="Q51" s="13">
        <f>(Tableau_Lancer_la_requête_à_partir_de_Excel_Files[[#This Row],[Autre Public2]]+Tableau_Lancer_la_requête_à_partir_de_Excel_Files[[#This Row],[Aide Massif Obtenue]])/Tableau_Lancer_la_requête_à_partir_de_Excel_Files[[#This Row],[Coût total déposé]]</f>
        <v>0.77819916809395639</v>
      </c>
      <c r="R51" s="9">
        <f>Tableau_Lancer_la_requête_à_partir_de_Excel_Files[[#This Row],[Total_Etat_FN2 ]]+Tableau_Lancer_la_requête_à_partir_de_Excel_Files[[#This Row],[Total_Regions_FN2 ]]+Tableau_Lancer_la_requête_à_partir_de_Excel_Files[[#This Row],[Total_Dpts_FN2 ]]+Tableau_Lancer_la_requête_à_partir_de_Excel_Files[[#This Row],[''Prévisionnel FEDER'']]</f>
        <v>318050</v>
      </c>
      <c r="S51" s="16">
        <f>Tableau_Lancer_la_requête_à_partir_de_Excel_Files[[#This Row],[Aide Massif Obtenue]]/Tableau_Lancer_la_requête_à_partir_de_Excel_Files[[#This Row],[Coût total déposé]]</f>
        <v>0.77819916809395639</v>
      </c>
      <c r="T51" s="9">
        <f>Tableau_Lancer_la_requête_à_partir_de_Excel_Files[[#This Row],[Aide Publique Obtenue]]-Tableau_Lancer_la_requête_à_partir_de_Excel_Files[[#This Row],[Aide Publique demandée]]</f>
        <v>0</v>
      </c>
      <c r="U51" s="9">
        <f>Tableau_Lancer_la_requête_à_partir_de_Excel_Files[[#This Row],[FNADT_FN2]]+Tableau_Lancer_la_requête_à_partir_de_Excel_Files[[#This Row],[AgricultureFN2]]</f>
        <v>113700</v>
      </c>
      <c r="V51" s="9">
        <v>113700</v>
      </c>
      <c r="W51" s="9"/>
      <c r="X51" s="9">
        <f>Tableau_Lancer_la_requête_à_partir_de_Excel_Files[[#This Row],[ALPC_FN2]]+Tableau_Lancer_la_requête_à_partir_de_Excel_Files[[#This Row],[AURA_FN2]]+Tableau_Lancer_la_requête_à_partir_de_Excel_Files[[#This Row],[BFC_FN2]]+Tableau_Lancer_la_requête_à_partir_de_Excel_Files[[#This Row],[LRMP_FN2]]</f>
        <v>0</v>
      </c>
      <c r="Y51" s="70"/>
      <c r="Z51" s="70"/>
      <c r="AA51" s="70"/>
      <c r="AB51" s="70"/>
      <c r="AC51" s="9">
        <f>Tableau_Lancer_la_requête_à_partir_de_Excel_Files[[#This Row],[03_FN2]]+Tableau_Lancer_la_requête_à_partir_de_Excel_Files[[#This Row],[07_FN2]]+Tableau_Lancer_la_requête_à_partir_de_Excel_Files[[#This Row],[11_FN2]]+Tableau_Lancer_la_requête_à_partir_de_Excel_Files[[#This Row],[12_FN2]]+Tableau_Lancer_la_requête_à_partir_de_Excel_Files[[#This Row],[15_FN2]]+Tableau_Lancer_la_requête_à_partir_de_Excel_Files[[#This Row],[19_FN2]]+Tableau_Lancer_la_requête_à_partir_de_Excel_Files[[#This Row],[21_FN2]]+Tableau_Lancer_la_requête_à_partir_de_Excel_Files[[#This Row],[23_FN2]]+Tableau_Lancer_la_requête_à_partir_de_Excel_Files[[#This Row],[30_FN2]]+Tableau_Lancer_la_requête_à_partir_de_Excel_Files[[#This Row],[34_FN2]]+Tableau_Lancer_la_requête_à_partir_de_Excel_Files[[#This Row],[42_FN2]]+Tableau_Lancer_la_requête_à_partir_de_Excel_Files[[#This Row],[43_FN2]]+Tableau_Lancer_la_requête_à_partir_de_Excel_Files[[#This Row],[46_FN2]]+Tableau_Lancer_la_requête_à_partir_de_Excel_Files[[#This Row],[48_FN2]]+Tableau_Lancer_la_requête_à_partir_de_Excel_Files[[#This Row],[58_FN2]]+Tableau_Lancer_la_requête_à_partir_de_Excel_Files[[#This Row],[63_FN2]]+Tableau_Lancer_la_requête_à_partir_de_Excel_Files[[#This Row],[69_FN2]]+Tableau_Lancer_la_requête_à_partir_de_Excel_Files[[#This Row],[71_FN2]]+Tableau_Lancer_la_requête_à_partir_de_Excel_Files[[#This Row],[81_FN2]]+Tableau_Lancer_la_requête_à_partir_de_Excel_Files[[#This Row],[82_FN2]]+Tableau_Lancer_la_requête_à_partir_de_Excel_Files[[#This Row],[87_FN2]]+Tableau_Lancer_la_requête_à_partir_de_Excel_Files[[#This Row],[89_FN2]]</f>
        <v>0</v>
      </c>
      <c r="AD51" s="21"/>
      <c r="AE51" s="21"/>
      <c r="AF51" s="21"/>
      <c r="AG51" s="21"/>
      <c r="AH51" s="21"/>
      <c r="AI51" s="21"/>
      <c r="AJ51" s="21"/>
      <c r="AK51" s="21"/>
      <c r="AL51" s="21"/>
      <c r="AM51" s="21"/>
      <c r="AN51" s="21"/>
      <c r="AO51" s="21"/>
      <c r="AP51" s="21"/>
      <c r="AQ51" s="21"/>
      <c r="AR51" s="21"/>
      <c r="AS51" s="21"/>
      <c r="AT51" s="21"/>
      <c r="AU51" s="21"/>
      <c r="AV51" s="21"/>
      <c r="AW51" s="21"/>
      <c r="AX51" s="21"/>
      <c r="AY51" s="21"/>
      <c r="AZ51" s="9">
        <v>0</v>
      </c>
      <c r="BA51" s="9">
        <v>204350</v>
      </c>
      <c r="BB51" s="18">
        <v>41641</v>
      </c>
      <c r="BC51" s="18"/>
      <c r="BD51" s="9"/>
      <c r="BE51" s="70"/>
      <c r="BQ51" s="14"/>
      <c r="BR51" s="14"/>
      <c r="BS51" s="14"/>
      <c r="BT51" s="14"/>
      <c r="BU51" s="14"/>
      <c r="BV51" s="14"/>
      <c r="BW51" s="14"/>
      <c r="BX51" s="14"/>
      <c r="BY51" s="14"/>
      <c r="BZ51" s="14"/>
      <c r="CA51" s="14"/>
      <c r="CB51" s="14"/>
      <c r="CC51" s="14"/>
      <c r="CD51" s="14"/>
      <c r="CE51" s="14"/>
      <c r="CF51" s="14"/>
      <c r="CG51" s="14"/>
      <c r="CH51" s="14"/>
      <c r="CI51" s="14"/>
      <c r="CJ51" s="14"/>
      <c r="CK51" s="14"/>
      <c r="CL51" s="14"/>
    </row>
    <row r="52" spans="1:90" ht="30" x14ac:dyDescent="0.25">
      <c r="A52" s="12" t="s">
        <v>5</v>
      </c>
      <c r="B52" s="15" t="s">
        <v>419</v>
      </c>
      <c r="C52" s="15" t="s">
        <v>419</v>
      </c>
      <c r="D52" s="18" t="s">
        <v>423</v>
      </c>
      <c r="E52" s="11" t="s">
        <v>420</v>
      </c>
      <c r="F52" s="11" t="s">
        <v>421</v>
      </c>
      <c r="G52" s="9">
        <v>488510</v>
      </c>
      <c r="H52" s="9">
        <v>244255</v>
      </c>
      <c r="I52" s="17" t="s">
        <v>213</v>
      </c>
      <c r="J52" s="15"/>
      <c r="K52" s="17" t="s">
        <v>211</v>
      </c>
      <c r="L52" s="15" t="s">
        <v>204</v>
      </c>
      <c r="M52" s="15" t="s">
        <v>422</v>
      </c>
      <c r="N52" s="15"/>
      <c r="O52" s="17">
        <v>42901</v>
      </c>
      <c r="P52" s="9">
        <f>Tableau_Lancer_la_requête_à_partir_de_Excel_Files[[#This Row],[Aide Massif Obtenue]]+Tableau_Lancer_la_requête_à_partir_de_Excel_Files[[#This Row],[Autre Public2]]</f>
        <v>244255</v>
      </c>
      <c r="Q52" s="13">
        <f>(Tableau_Lancer_la_requête_à_partir_de_Excel_Files[[#This Row],[Autre Public2]]+Tableau_Lancer_la_requête_à_partir_de_Excel_Files[[#This Row],[Aide Massif Obtenue]])/Tableau_Lancer_la_requête_à_partir_de_Excel_Files[[#This Row],[Coût total déposé]]</f>
        <v>0.5</v>
      </c>
      <c r="R52" s="9">
        <f>Tableau_Lancer_la_requête_à_partir_de_Excel_Files[[#This Row],[Total_Etat_FN2 ]]+Tableau_Lancer_la_requête_à_partir_de_Excel_Files[[#This Row],[Total_Regions_FN2 ]]+Tableau_Lancer_la_requête_à_partir_de_Excel_Files[[#This Row],[Total_Dpts_FN2 ]]+Tableau_Lancer_la_requête_à_partir_de_Excel_Files[[#This Row],[''Prévisionnel FEDER'']]</f>
        <v>244255</v>
      </c>
      <c r="S52" s="16">
        <f>Tableau_Lancer_la_requête_à_partir_de_Excel_Files[[#This Row],[Aide Massif Obtenue]]/Tableau_Lancer_la_requête_à_partir_de_Excel_Files[[#This Row],[Coût total déposé]]</f>
        <v>0.5</v>
      </c>
      <c r="T52" s="9">
        <f>Tableau_Lancer_la_requête_à_partir_de_Excel_Files[[#This Row],[Aide Publique Obtenue]]-Tableau_Lancer_la_requête_à_partir_de_Excel_Files[[#This Row],[Aide Publique demandée]]</f>
        <v>0</v>
      </c>
      <c r="U52" s="9">
        <f>Tableau_Lancer_la_requête_à_partir_de_Excel_Files[[#This Row],[FNADT_FN2]]+Tableau_Lancer_la_requête_à_partir_de_Excel_Files[[#This Row],[AgricultureFN2]]</f>
        <v>219829</v>
      </c>
      <c r="V52" s="9">
        <v>219829</v>
      </c>
      <c r="W52" s="9"/>
      <c r="X52" s="9">
        <f>Tableau_Lancer_la_requête_à_partir_de_Excel_Files[[#This Row],[ALPC_FN2]]+Tableau_Lancer_la_requête_à_partir_de_Excel_Files[[#This Row],[AURA_FN2]]+Tableau_Lancer_la_requête_à_partir_de_Excel_Files[[#This Row],[BFC_FN2]]+Tableau_Lancer_la_requête_à_partir_de_Excel_Files[[#This Row],[LRMP_FN2]]</f>
        <v>24426</v>
      </c>
      <c r="Y52" s="70">
        <v>24426</v>
      </c>
      <c r="Z52" s="70"/>
      <c r="AA52" s="70"/>
      <c r="AB52" s="70"/>
      <c r="AC52" s="9">
        <f>Tableau_Lancer_la_requête_à_partir_de_Excel_Files[[#This Row],[03_FN2]]+Tableau_Lancer_la_requête_à_partir_de_Excel_Files[[#This Row],[07_FN2]]+Tableau_Lancer_la_requête_à_partir_de_Excel_Files[[#This Row],[11_FN2]]+Tableau_Lancer_la_requête_à_partir_de_Excel_Files[[#This Row],[12_FN2]]+Tableau_Lancer_la_requête_à_partir_de_Excel_Files[[#This Row],[15_FN2]]+Tableau_Lancer_la_requête_à_partir_de_Excel_Files[[#This Row],[19_FN2]]+Tableau_Lancer_la_requête_à_partir_de_Excel_Files[[#This Row],[21_FN2]]+Tableau_Lancer_la_requête_à_partir_de_Excel_Files[[#This Row],[23_FN2]]+Tableau_Lancer_la_requête_à_partir_de_Excel_Files[[#This Row],[30_FN2]]+Tableau_Lancer_la_requête_à_partir_de_Excel_Files[[#This Row],[34_FN2]]+Tableau_Lancer_la_requête_à_partir_de_Excel_Files[[#This Row],[42_FN2]]+Tableau_Lancer_la_requête_à_partir_de_Excel_Files[[#This Row],[43_FN2]]+Tableau_Lancer_la_requête_à_partir_de_Excel_Files[[#This Row],[46_FN2]]+Tableau_Lancer_la_requête_à_partir_de_Excel_Files[[#This Row],[48_FN2]]+Tableau_Lancer_la_requête_à_partir_de_Excel_Files[[#This Row],[58_FN2]]+Tableau_Lancer_la_requête_à_partir_de_Excel_Files[[#This Row],[63_FN2]]+Tableau_Lancer_la_requête_à_partir_de_Excel_Files[[#This Row],[69_FN2]]+Tableau_Lancer_la_requête_à_partir_de_Excel_Files[[#This Row],[71_FN2]]+Tableau_Lancer_la_requête_à_partir_de_Excel_Files[[#This Row],[81_FN2]]+Tableau_Lancer_la_requête_à_partir_de_Excel_Files[[#This Row],[82_FN2]]+Tableau_Lancer_la_requête_à_partir_de_Excel_Files[[#This Row],[87_FN2]]+Tableau_Lancer_la_requête_à_partir_de_Excel_Files[[#This Row],[89_FN2]]</f>
        <v>0</v>
      </c>
      <c r="AD52" s="36"/>
      <c r="AE52" s="36"/>
      <c r="AF52" s="36"/>
      <c r="AG52" s="36"/>
      <c r="AH52" s="36"/>
      <c r="AI52" s="36"/>
      <c r="AJ52" s="36"/>
      <c r="AK52" s="36"/>
      <c r="AL52" s="36"/>
      <c r="AM52" s="36"/>
      <c r="AN52" s="36"/>
      <c r="AO52" s="36"/>
      <c r="AP52" s="36"/>
      <c r="AQ52" s="36"/>
      <c r="AR52" s="36"/>
      <c r="AS52" s="36"/>
      <c r="AT52" s="36"/>
      <c r="AU52" s="36"/>
      <c r="AV52" s="36"/>
      <c r="AW52" s="36"/>
      <c r="AX52" s="36"/>
      <c r="AY52" s="36"/>
      <c r="AZ52" s="9">
        <v>0</v>
      </c>
      <c r="BA52" s="9">
        <v>0</v>
      </c>
      <c r="BB52" s="18"/>
      <c r="BC52" s="18"/>
      <c r="BD52" s="9"/>
      <c r="BE52" s="70"/>
      <c r="BQ52" s="14"/>
      <c r="BR52" s="14"/>
      <c r="BS52" s="14"/>
      <c r="BT52" s="14"/>
      <c r="BU52" s="14"/>
      <c r="BV52" s="14"/>
      <c r="BW52" s="14"/>
      <c r="BX52" s="14"/>
      <c r="BY52" s="14"/>
      <c r="BZ52" s="14"/>
      <c r="CA52" s="14"/>
      <c r="CB52" s="14"/>
      <c r="CC52" s="14"/>
      <c r="CD52" s="14"/>
      <c r="CE52" s="14"/>
      <c r="CF52" s="14"/>
      <c r="CG52" s="14"/>
      <c r="CH52" s="14"/>
      <c r="CI52" s="14"/>
      <c r="CJ52" s="14"/>
      <c r="CK52" s="14"/>
      <c r="CL52" s="14"/>
    </row>
    <row r="53" spans="1:90" ht="60" x14ac:dyDescent="0.25">
      <c r="A53" s="12" t="s">
        <v>5</v>
      </c>
      <c r="B53" s="15" t="s">
        <v>397</v>
      </c>
      <c r="C53" s="15" t="s">
        <v>397</v>
      </c>
      <c r="D53" s="18" t="s">
        <v>401</v>
      </c>
      <c r="E53" s="11" t="s">
        <v>398</v>
      </c>
      <c r="F53" s="11" t="s">
        <v>399</v>
      </c>
      <c r="G53" s="9">
        <v>274059.59999999998</v>
      </c>
      <c r="H53" s="9">
        <v>198057.60000000001</v>
      </c>
      <c r="I53" s="17" t="s">
        <v>400</v>
      </c>
      <c r="J53" s="15"/>
      <c r="K53" s="17" t="s">
        <v>211</v>
      </c>
      <c r="L53" s="15" t="s">
        <v>223</v>
      </c>
      <c r="M53" s="15" t="s">
        <v>205</v>
      </c>
      <c r="N53" s="15"/>
      <c r="O53" s="17">
        <v>42695</v>
      </c>
      <c r="P53" s="9">
        <f>Tableau_Lancer_la_requête_à_partir_de_Excel_Files[[#This Row],[Aide Massif Obtenue]]+Tableau_Lancer_la_requête_à_partir_de_Excel_Files[[#This Row],[Autre Public2]]</f>
        <v>148237.6</v>
      </c>
      <c r="Q53" s="13">
        <f>(Tableau_Lancer_la_requête_à_partir_de_Excel_Files[[#This Row],[Autre Public2]]+Tableau_Lancer_la_requête_à_partir_de_Excel_Files[[#This Row],[Aide Massif Obtenue]])/Tableau_Lancer_la_requête_à_partir_de_Excel_Files[[#This Row],[Coût total déposé]]</f>
        <v>0.54089548404799548</v>
      </c>
      <c r="R53" s="9">
        <f>Tableau_Lancer_la_requête_à_partir_de_Excel_Files[[#This Row],[Total_Etat_FN2 ]]+Tableau_Lancer_la_requête_à_partir_de_Excel_Files[[#This Row],[Total_Regions_FN2 ]]+Tableau_Lancer_la_requête_à_partir_de_Excel_Files[[#This Row],[Total_Dpts_FN2 ]]+Tableau_Lancer_la_requête_à_partir_de_Excel_Files[[#This Row],[''Prévisionnel FEDER'']]</f>
        <v>148237.6</v>
      </c>
      <c r="S53" s="16">
        <f>Tableau_Lancer_la_requête_à_partir_de_Excel_Files[[#This Row],[Aide Massif Obtenue]]/Tableau_Lancer_la_requête_à_partir_de_Excel_Files[[#This Row],[Coût total déposé]]</f>
        <v>0.54089548404799548</v>
      </c>
      <c r="T53" s="9">
        <v>0</v>
      </c>
      <c r="U53" s="9">
        <f>Tableau_Lancer_la_requête_à_partir_de_Excel_Files[[#This Row],[FNADT_FN2]]+Tableau_Lancer_la_requête_à_partir_de_Excel_Files[[#This Row],[AgricultureFN2]]</f>
        <v>98265.600000000006</v>
      </c>
      <c r="V53" s="9"/>
      <c r="W53" s="9">
        <v>98265.600000000006</v>
      </c>
      <c r="X53" s="9">
        <f>Tableau_Lancer_la_requête_à_partir_de_Excel_Files[[#This Row],[ALPC_FN2]]+Tableau_Lancer_la_requête_à_partir_de_Excel_Files[[#This Row],[AURA_FN2]]+Tableau_Lancer_la_requête_à_partir_de_Excel_Files[[#This Row],[BFC_FN2]]+Tableau_Lancer_la_requête_à_partir_de_Excel_Files[[#This Row],[LRMP_FN2]]</f>
        <v>49972</v>
      </c>
      <c r="Y53" s="70"/>
      <c r="Z53" s="70">
        <v>49972</v>
      </c>
      <c r="AA53" s="70"/>
      <c r="AB53" s="70"/>
      <c r="AC53" s="9">
        <f>Tableau_Lancer_la_requête_à_partir_de_Excel_Files[[#This Row],[03_FN2]]+Tableau_Lancer_la_requête_à_partir_de_Excel_Files[[#This Row],[07_FN2]]+Tableau_Lancer_la_requête_à_partir_de_Excel_Files[[#This Row],[11_FN2]]+Tableau_Lancer_la_requête_à_partir_de_Excel_Files[[#This Row],[12_FN2]]+Tableau_Lancer_la_requête_à_partir_de_Excel_Files[[#This Row],[15_FN2]]+Tableau_Lancer_la_requête_à_partir_de_Excel_Files[[#This Row],[19_FN2]]+Tableau_Lancer_la_requête_à_partir_de_Excel_Files[[#This Row],[21_FN2]]+Tableau_Lancer_la_requête_à_partir_de_Excel_Files[[#This Row],[23_FN2]]+Tableau_Lancer_la_requête_à_partir_de_Excel_Files[[#This Row],[30_FN2]]+Tableau_Lancer_la_requête_à_partir_de_Excel_Files[[#This Row],[34_FN2]]+Tableau_Lancer_la_requête_à_partir_de_Excel_Files[[#This Row],[42_FN2]]+Tableau_Lancer_la_requête_à_partir_de_Excel_Files[[#This Row],[43_FN2]]+Tableau_Lancer_la_requête_à_partir_de_Excel_Files[[#This Row],[46_FN2]]+Tableau_Lancer_la_requête_à_partir_de_Excel_Files[[#This Row],[48_FN2]]+Tableau_Lancer_la_requête_à_partir_de_Excel_Files[[#This Row],[58_FN2]]+Tableau_Lancer_la_requête_à_partir_de_Excel_Files[[#This Row],[63_FN2]]+Tableau_Lancer_la_requête_à_partir_de_Excel_Files[[#This Row],[69_FN2]]+Tableau_Lancer_la_requête_à_partir_de_Excel_Files[[#This Row],[71_FN2]]+Tableau_Lancer_la_requête_à_partir_de_Excel_Files[[#This Row],[81_FN2]]+Tableau_Lancer_la_requête_à_partir_de_Excel_Files[[#This Row],[82_FN2]]+Tableau_Lancer_la_requête_à_partir_de_Excel_Files[[#This Row],[87_FN2]]+Tableau_Lancer_la_requête_à_partir_de_Excel_Files[[#This Row],[89_FN2]]</f>
        <v>0</v>
      </c>
      <c r="AD53" s="21"/>
      <c r="AE53" s="21"/>
      <c r="AF53" s="21"/>
      <c r="AG53" s="21"/>
      <c r="AH53" s="21"/>
      <c r="AI53" s="21"/>
      <c r="AJ53" s="21"/>
      <c r="AK53" s="21"/>
      <c r="AL53" s="21"/>
      <c r="AM53" s="21"/>
      <c r="AN53" s="21"/>
      <c r="AO53" s="21"/>
      <c r="AP53" s="21"/>
      <c r="AQ53" s="21"/>
      <c r="AR53" s="21"/>
      <c r="AS53" s="21"/>
      <c r="AT53" s="21"/>
      <c r="AU53" s="21"/>
      <c r="AV53" s="21"/>
      <c r="AW53" s="21"/>
      <c r="AX53" s="21"/>
      <c r="AY53" s="21"/>
      <c r="AZ53" s="9">
        <v>0</v>
      </c>
      <c r="BA53" s="9">
        <v>0</v>
      </c>
      <c r="BB53" s="18"/>
      <c r="BC53" s="18"/>
      <c r="BD53" s="9" t="s">
        <v>424</v>
      </c>
      <c r="BE53" s="70"/>
      <c r="BQ53" s="14"/>
      <c r="BR53" s="14"/>
      <c r="BS53" s="14"/>
      <c r="BT53" s="14"/>
      <c r="BU53" s="14"/>
      <c r="BV53" s="14"/>
      <c r="BW53" s="14"/>
      <c r="BX53" s="14"/>
      <c r="BY53" s="14"/>
      <c r="BZ53" s="14"/>
      <c r="CA53" s="14"/>
      <c r="CB53" s="14"/>
      <c r="CC53" s="14"/>
      <c r="CD53" s="14"/>
      <c r="CE53" s="14"/>
      <c r="CF53" s="14"/>
      <c r="CG53" s="14"/>
      <c r="CH53" s="14"/>
      <c r="CI53" s="14"/>
      <c r="CJ53" s="14"/>
      <c r="CK53" s="14"/>
      <c r="CL53" s="14"/>
    </row>
    <row r="54" spans="1:90" ht="60" x14ac:dyDescent="0.25">
      <c r="A54" s="12" t="s">
        <v>5</v>
      </c>
      <c r="B54" s="15" t="s">
        <v>402</v>
      </c>
      <c r="C54" s="15" t="s">
        <v>402</v>
      </c>
      <c r="D54" s="18" t="s">
        <v>401</v>
      </c>
      <c r="E54" s="11" t="s">
        <v>403</v>
      </c>
      <c r="F54" s="11" t="s">
        <v>399</v>
      </c>
      <c r="G54" s="9">
        <v>13486.94</v>
      </c>
      <c r="H54" s="9">
        <v>10789.55</v>
      </c>
      <c r="I54" s="17" t="s">
        <v>212</v>
      </c>
      <c r="J54" s="15"/>
      <c r="K54" s="17" t="s">
        <v>211</v>
      </c>
      <c r="L54" s="15" t="s">
        <v>223</v>
      </c>
      <c r="M54" s="15"/>
      <c r="N54" s="15"/>
      <c r="O54" s="17">
        <v>42695</v>
      </c>
      <c r="P54" s="9">
        <f>Tableau_Lancer_la_requête_à_partir_de_Excel_Files[[#This Row],[Aide Massif Obtenue]]+Tableau_Lancer_la_requête_à_partir_de_Excel_Files[[#This Row],[Autre Public2]]</f>
        <v>10789.55</v>
      </c>
      <c r="Q54" s="13">
        <f>(Tableau_Lancer_la_requête_à_partir_de_Excel_Files[[#This Row],[Autre Public2]]+Tableau_Lancer_la_requête_à_partir_de_Excel_Files[[#This Row],[Aide Massif Obtenue]])/Tableau_Lancer_la_requête_à_partir_de_Excel_Files[[#This Row],[Coût total déposé]]</f>
        <v>0.79999985170839338</v>
      </c>
      <c r="R54" s="9">
        <f>Tableau_Lancer_la_requête_à_partir_de_Excel_Files[[#This Row],[Total_Etat_FN2 ]]+Tableau_Lancer_la_requête_à_partir_de_Excel_Files[[#This Row],[Total_Regions_FN2 ]]+Tableau_Lancer_la_requête_à_partir_de_Excel_Files[[#This Row],[Total_Dpts_FN2 ]]+Tableau_Lancer_la_requête_à_partir_de_Excel_Files[[#This Row],[''Prévisionnel FEDER'']]</f>
        <v>10789.55</v>
      </c>
      <c r="S54" s="16">
        <f>Tableau_Lancer_la_requête_à_partir_de_Excel_Files[[#This Row],[Aide Massif Obtenue]]/Tableau_Lancer_la_requête_à_partir_de_Excel_Files[[#This Row],[Coût total déposé]]</f>
        <v>0.79999985170839338</v>
      </c>
      <c r="T54" s="9">
        <f>Tableau_Lancer_la_requête_à_partir_de_Excel_Files[[#This Row],[Aide Publique Obtenue]]-Tableau_Lancer_la_requête_à_partir_de_Excel_Files[[#This Row],[Aide Publique demandée]]</f>
        <v>0</v>
      </c>
      <c r="U54" s="9">
        <f>Tableau_Lancer_la_requête_à_partir_de_Excel_Files[[#This Row],[FNADT_FN2]]+Tableau_Lancer_la_requête_à_partir_de_Excel_Files[[#This Row],[AgricultureFN2]]</f>
        <v>10789.55</v>
      </c>
      <c r="V54" s="9"/>
      <c r="W54" s="9">
        <v>10789.55</v>
      </c>
      <c r="X54" s="9">
        <f>Tableau_Lancer_la_requête_à_partir_de_Excel_Files[[#This Row],[ALPC_FN2]]+Tableau_Lancer_la_requête_à_partir_de_Excel_Files[[#This Row],[AURA_FN2]]+Tableau_Lancer_la_requête_à_partir_de_Excel_Files[[#This Row],[BFC_FN2]]+Tableau_Lancer_la_requête_à_partir_de_Excel_Files[[#This Row],[LRMP_FN2]]</f>
        <v>0</v>
      </c>
      <c r="Y54" s="70"/>
      <c r="Z54" s="70"/>
      <c r="AA54" s="70"/>
      <c r="AB54" s="70"/>
      <c r="AC54" s="9">
        <f>Tableau_Lancer_la_requête_à_partir_de_Excel_Files[[#This Row],[03_FN2]]+Tableau_Lancer_la_requête_à_partir_de_Excel_Files[[#This Row],[07_FN2]]+Tableau_Lancer_la_requête_à_partir_de_Excel_Files[[#This Row],[11_FN2]]+Tableau_Lancer_la_requête_à_partir_de_Excel_Files[[#This Row],[12_FN2]]+Tableau_Lancer_la_requête_à_partir_de_Excel_Files[[#This Row],[15_FN2]]+Tableau_Lancer_la_requête_à_partir_de_Excel_Files[[#This Row],[19_FN2]]+Tableau_Lancer_la_requête_à_partir_de_Excel_Files[[#This Row],[21_FN2]]+Tableau_Lancer_la_requête_à_partir_de_Excel_Files[[#This Row],[23_FN2]]+Tableau_Lancer_la_requête_à_partir_de_Excel_Files[[#This Row],[30_FN2]]+Tableau_Lancer_la_requête_à_partir_de_Excel_Files[[#This Row],[34_FN2]]+Tableau_Lancer_la_requête_à_partir_de_Excel_Files[[#This Row],[42_FN2]]+Tableau_Lancer_la_requête_à_partir_de_Excel_Files[[#This Row],[43_FN2]]+Tableau_Lancer_la_requête_à_partir_de_Excel_Files[[#This Row],[46_FN2]]+Tableau_Lancer_la_requête_à_partir_de_Excel_Files[[#This Row],[48_FN2]]+Tableau_Lancer_la_requête_à_partir_de_Excel_Files[[#This Row],[58_FN2]]+Tableau_Lancer_la_requête_à_partir_de_Excel_Files[[#This Row],[63_FN2]]+Tableau_Lancer_la_requête_à_partir_de_Excel_Files[[#This Row],[69_FN2]]+Tableau_Lancer_la_requête_à_partir_de_Excel_Files[[#This Row],[71_FN2]]+Tableau_Lancer_la_requête_à_partir_de_Excel_Files[[#This Row],[81_FN2]]+Tableau_Lancer_la_requête_à_partir_de_Excel_Files[[#This Row],[82_FN2]]+Tableau_Lancer_la_requête_à_partir_de_Excel_Files[[#This Row],[87_FN2]]+Tableau_Lancer_la_requête_à_partir_de_Excel_Files[[#This Row],[89_FN2]]</f>
        <v>0</v>
      </c>
      <c r="AD54" s="21"/>
      <c r="AE54" s="21"/>
      <c r="AF54" s="21"/>
      <c r="AG54" s="21"/>
      <c r="AH54" s="21"/>
      <c r="AI54" s="21"/>
      <c r="AJ54" s="21"/>
      <c r="AK54" s="21"/>
      <c r="AL54" s="21"/>
      <c r="AM54" s="21"/>
      <c r="AN54" s="21"/>
      <c r="AO54" s="21"/>
      <c r="AP54" s="21"/>
      <c r="AQ54" s="21"/>
      <c r="AR54" s="21"/>
      <c r="AS54" s="21"/>
      <c r="AT54" s="21"/>
      <c r="AU54" s="21"/>
      <c r="AV54" s="21"/>
      <c r="AW54" s="21"/>
      <c r="AX54" s="21"/>
      <c r="AY54" s="21"/>
      <c r="AZ54" s="9">
        <v>0</v>
      </c>
      <c r="BA54" s="9">
        <v>0</v>
      </c>
      <c r="BB54" s="18"/>
      <c r="BC54" s="18"/>
      <c r="BD54" s="9"/>
      <c r="BE54" s="70"/>
      <c r="BQ54" s="14"/>
      <c r="BR54" s="14"/>
      <c r="BS54" s="14"/>
      <c r="BT54" s="14"/>
      <c r="BU54" s="14"/>
      <c r="BV54" s="14"/>
      <c r="BW54" s="14"/>
      <c r="BX54" s="14"/>
      <c r="BY54" s="14"/>
      <c r="BZ54" s="14"/>
      <c r="CA54" s="14"/>
      <c r="CB54" s="14"/>
      <c r="CC54" s="14"/>
      <c r="CD54" s="14"/>
      <c r="CE54" s="14"/>
      <c r="CF54" s="14"/>
      <c r="CG54" s="14"/>
      <c r="CH54" s="14"/>
      <c r="CI54" s="14"/>
      <c r="CJ54" s="14"/>
      <c r="CK54" s="14"/>
      <c r="CL54" s="14"/>
    </row>
    <row r="55" spans="1:90" ht="60" x14ac:dyDescent="0.25">
      <c r="A55" s="12" t="s">
        <v>5</v>
      </c>
      <c r="B55" s="15" t="s">
        <v>404</v>
      </c>
      <c r="C55" s="15" t="s">
        <v>404</v>
      </c>
      <c r="D55" s="18" t="s">
        <v>401</v>
      </c>
      <c r="E55" s="11" t="s">
        <v>405</v>
      </c>
      <c r="F55" s="11" t="s">
        <v>399</v>
      </c>
      <c r="G55" s="9">
        <v>26459.91</v>
      </c>
      <c r="H55" s="9">
        <v>21167.93</v>
      </c>
      <c r="I55" s="17" t="s">
        <v>212</v>
      </c>
      <c r="J55" s="15"/>
      <c r="K55" s="17" t="s">
        <v>211</v>
      </c>
      <c r="L55" s="15" t="s">
        <v>223</v>
      </c>
      <c r="M55" s="15"/>
      <c r="N55" s="15"/>
      <c r="O55" s="17">
        <v>42695</v>
      </c>
      <c r="P55" s="9">
        <f>Tableau_Lancer_la_requête_à_partir_de_Excel_Files[[#This Row],[Aide Massif Obtenue]]+Tableau_Lancer_la_requête_à_partir_de_Excel_Files[[#This Row],[Autre Public2]]</f>
        <v>21167.93</v>
      </c>
      <c r="Q55" s="13">
        <f>(Tableau_Lancer_la_requête_à_partir_de_Excel_Files[[#This Row],[Autre Public2]]+Tableau_Lancer_la_requête_à_partir_de_Excel_Files[[#This Row],[Aide Massif Obtenue]])/Tableau_Lancer_la_requête_à_partir_de_Excel_Files[[#This Row],[Coût total déposé]]</f>
        <v>0.80000007558604702</v>
      </c>
      <c r="R55" s="9">
        <f>Tableau_Lancer_la_requête_à_partir_de_Excel_Files[[#This Row],[Total_Etat_FN2 ]]+Tableau_Lancer_la_requête_à_partir_de_Excel_Files[[#This Row],[Total_Regions_FN2 ]]+Tableau_Lancer_la_requête_à_partir_de_Excel_Files[[#This Row],[Total_Dpts_FN2 ]]+Tableau_Lancer_la_requête_à_partir_de_Excel_Files[[#This Row],[''Prévisionnel FEDER'']]</f>
        <v>21167.93</v>
      </c>
      <c r="S55" s="20">
        <f>Tableau_Lancer_la_requête_à_partir_de_Excel_Files[[#This Row],[Aide Massif Obtenue]]/Tableau_Lancer_la_requête_à_partir_de_Excel_Files[[#This Row],[Coût total déposé]]</f>
        <v>0.80000007558604702</v>
      </c>
      <c r="T55" s="9">
        <f>Tableau_Lancer_la_requête_à_partir_de_Excel_Files[[#This Row],[Aide Publique Obtenue]]-Tableau_Lancer_la_requête_à_partir_de_Excel_Files[[#This Row],[Aide Publique demandée]]</f>
        <v>0</v>
      </c>
      <c r="U55" s="9">
        <f>Tableau_Lancer_la_requête_à_partir_de_Excel_Files[[#This Row],[FNADT_FN2]]+Tableau_Lancer_la_requête_à_partir_de_Excel_Files[[#This Row],[AgricultureFN2]]</f>
        <v>21167.93</v>
      </c>
      <c r="V55" s="9"/>
      <c r="W55" s="9">
        <v>21167.93</v>
      </c>
      <c r="X55" s="9">
        <f>Tableau_Lancer_la_requête_à_partir_de_Excel_Files[[#This Row],[ALPC_FN2]]+Tableau_Lancer_la_requête_à_partir_de_Excel_Files[[#This Row],[AURA_FN2]]+Tableau_Lancer_la_requête_à_partir_de_Excel_Files[[#This Row],[BFC_FN2]]+Tableau_Lancer_la_requête_à_partir_de_Excel_Files[[#This Row],[LRMP_FN2]]</f>
        <v>0</v>
      </c>
      <c r="Y55" s="70"/>
      <c r="Z55" s="70"/>
      <c r="AA55" s="70"/>
      <c r="AB55" s="70"/>
      <c r="AC55" s="9">
        <f>Tableau_Lancer_la_requête_à_partir_de_Excel_Files[[#This Row],[03_FN2]]+Tableau_Lancer_la_requête_à_partir_de_Excel_Files[[#This Row],[07_FN2]]+Tableau_Lancer_la_requête_à_partir_de_Excel_Files[[#This Row],[11_FN2]]+Tableau_Lancer_la_requête_à_partir_de_Excel_Files[[#This Row],[12_FN2]]+Tableau_Lancer_la_requête_à_partir_de_Excel_Files[[#This Row],[15_FN2]]+Tableau_Lancer_la_requête_à_partir_de_Excel_Files[[#This Row],[19_FN2]]+Tableau_Lancer_la_requête_à_partir_de_Excel_Files[[#This Row],[21_FN2]]+Tableau_Lancer_la_requête_à_partir_de_Excel_Files[[#This Row],[23_FN2]]+Tableau_Lancer_la_requête_à_partir_de_Excel_Files[[#This Row],[30_FN2]]+Tableau_Lancer_la_requête_à_partir_de_Excel_Files[[#This Row],[34_FN2]]+Tableau_Lancer_la_requête_à_partir_de_Excel_Files[[#This Row],[42_FN2]]+Tableau_Lancer_la_requête_à_partir_de_Excel_Files[[#This Row],[43_FN2]]+Tableau_Lancer_la_requête_à_partir_de_Excel_Files[[#This Row],[46_FN2]]+Tableau_Lancer_la_requête_à_partir_de_Excel_Files[[#This Row],[48_FN2]]+Tableau_Lancer_la_requête_à_partir_de_Excel_Files[[#This Row],[58_FN2]]+Tableau_Lancer_la_requête_à_partir_de_Excel_Files[[#This Row],[63_FN2]]+Tableau_Lancer_la_requête_à_partir_de_Excel_Files[[#This Row],[69_FN2]]+Tableau_Lancer_la_requête_à_partir_de_Excel_Files[[#This Row],[71_FN2]]+Tableau_Lancer_la_requête_à_partir_de_Excel_Files[[#This Row],[81_FN2]]+Tableau_Lancer_la_requête_à_partir_de_Excel_Files[[#This Row],[82_FN2]]+Tableau_Lancer_la_requête_à_partir_de_Excel_Files[[#This Row],[87_FN2]]+Tableau_Lancer_la_requête_à_partir_de_Excel_Files[[#This Row],[89_FN2]]</f>
        <v>0</v>
      </c>
      <c r="AD55" s="21"/>
      <c r="AE55" s="21"/>
      <c r="AF55" s="21"/>
      <c r="AG55" s="21"/>
      <c r="AH55" s="21"/>
      <c r="AI55" s="21"/>
      <c r="AJ55" s="21"/>
      <c r="AK55" s="21"/>
      <c r="AL55" s="21"/>
      <c r="AM55" s="21"/>
      <c r="AN55" s="21"/>
      <c r="AO55" s="21"/>
      <c r="AP55" s="21"/>
      <c r="AQ55" s="21"/>
      <c r="AR55" s="21"/>
      <c r="AS55" s="21"/>
      <c r="AT55" s="21"/>
      <c r="AU55" s="21"/>
      <c r="AV55" s="21"/>
      <c r="AW55" s="21"/>
      <c r="AX55" s="21"/>
      <c r="AY55" s="21"/>
      <c r="AZ55" s="9">
        <v>0</v>
      </c>
      <c r="BA55" s="9">
        <v>0</v>
      </c>
      <c r="BB55" s="18"/>
      <c r="BC55" s="18"/>
      <c r="BD55" s="9"/>
      <c r="BE55" s="70"/>
      <c r="BQ55" s="14"/>
      <c r="BR55" s="14"/>
      <c r="BS55" s="14"/>
      <c r="BT55" s="14"/>
      <c r="BU55" s="14"/>
      <c r="BV55" s="14"/>
      <c r="BW55" s="14"/>
      <c r="BX55" s="14"/>
      <c r="BY55" s="14"/>
      <c r="BZ55" s="14"/>
      <c r="CA55" s="14"/>
      <c r="CB55" s="14"/>
      <c r="CC55" s="14"/>
      <c r="CD55" s="14"/>
      <c r="CE55" s="14"/>
      <c r="CF55" s="14"/>
      <c r="CG55" s="14"/>
      <c r="CH55" s="14"/>
      <c r="CI55" s="14"/>
      <c r="CJ55" s="14"/>
      <c r="CK55" s="14"/>
      <c r="CL55" s="14"/>
    </row>
    <row r="56" spans="1:90" ht="60" x14ac:dyDescent="0.25">
      <c r="A56" s="12" t="s">
        <v>5</v>
      </c>
      <c r="B56" s="15" t="s">
        <v>406</v>
      </c>
      <c r="C56" s="15" t="s">
        <v>406</v>
      </c>
      <c r="D56" s="18" t="s">
        <v>401</v>
      </c>
      <c r="E56" s="11" t="s">
        <v>325</v>
      </c>
      <c r="F56" s="11" t="s">
        <v>399</v>
      </c>
      <c r="G56" s="9">
        <v>20986.16</v>
      </c>
      <c r="H56" s="9">
        <v>16788.93</v>
      </c>
      <c r="I56" s="17" t="s">
        <v>212</v>
      </c>
      <c r="J56" s="15"/>
      <c r="K56" s="17" t="s">
        <v>211</v>
      </c>
      <c r="L56" s="15" t="s">
        <v>223</v>
      </c>
      <c r="M56" s="15"/>
      <c r="N56" s="15"/>
      <c r="O56" s="17">
        <v>42695</v>
      </c>
      <c r="P56" s="9">
        <f>Tableau_Lancer_la_requête_à_partir_de_Excel_Files[[#This Row],[Aide Massif Obtenue]]+Tableau_Lancer_la_requête_à_partir_de_Excel_Files[[#This Row],[Autre Public2]]</f>
        <v>16788.93</v>
      </c>
      <c r="Q56" s="13">
        <f>(Tableau_Lancer_la_requête_à_partir_de_Excel_Files[[#This Row],[Autre Public2]]+Tableau_Lancer_la_requête_à_partir_de_Excel_Files[[#This Row],[Aide Massif Obtenue]])/Tableau_Lancer_la_requête_à_partir_de_Excel_Files[[#This Row],[Coût total déposé]]</f>
        <v>0.8000000953009031</v>
      </c>
      <c r="R56" s="9">
        <f>Tableau_Lancer_la_requête_à_partir_de_Excel_Files[[#This Row],[Total_Etat_FN2 ]]+Tableau_Lancer_la_requête_à_partir_de_Excel_Files[[#This Row],[Total_Regions_FN2 ]]+Tableau_Lancer_la_requête_à_partir_de_Excel_Files[[#This Row],[Total_Dpts_FN2 ]]+Tableau_Lancer_la_requête_à_partir_de_Excel_Files[[#This Row],[''Prévisionnel FEDER'']]</f>
        <v>16788.93</v>
      </c>
      <c r="S56" s="20">
        <f>Tableau_Lancer_la_requête_à_partir_de_Excel_Files[[#This Row],[Aide Massif Obtenue]]/Tableau_Lancer_la_requête_à_partir_de_Excel_Files[[#This Row],[Coût total déposé]]</f>
        <v>0.8000000953009031</v>
      </c>
      <c r="T56" s="9">
        <f>Tableau_Lancer_la_requête_à_partir_de_Excel_Files[[#This Row],[Aide Publique Obtenue]]-Tableau_Lancer_la_requête_à_partir_de_Excel_Files[[#This Row],[Aide Publique demandée]]</f>
        <v>0</v>
      </c>
      <c r="U56" s="9">
        <f>Tableau_Lancer_la_requête_à_partir_de_Excel_Files[[#This Row],[FNADT_FN2]]+Tableau_Lancer_la_requête_à_partir_de_Excel_Files[[#This Row],[AgricultureFN2]]</f>
        <v>16788.93</v>
      </c>
      <c r="V56" s="9"/>
      <c r="W56" s="9">
        <v>16788.93</v>
      </c>
      <c r="X56" s="9">
        <f>Tableau_Lancer_la_requête_à_partir_de_Excel_Files[[#This Row],[ALPC_FN2]]+Tableau_Lancer_la_requête_à_partir_de_Excel_Files[[#This Row],[AURA_FN2]]+Tableau_Lancer_la_requête_à_partir_de_Excel_Files[[#This Row],[BFC_FN2]]+Tableau_Lancer_la_requête_à_partir_de_Excel_Files[[#This Row],[LRMP_FN2]]</f>
        <v>0</v>
      </c>
      <c r="Y56" s="70"/>
      <c r="Z56" s="70"/>
      <c r="AA56" s="70"/>
      <c r="AB56" s="70"/>
      <c r="AC56" s="9">
        <f>Tableau_Lancer_la_requête_à_partir_de_Excel_Files[[#This Row],[03_FN2]]+Tableau_Lancer_la_requête_à_partir_de_Excel_Files[[#This Row],[07_FN2]]+Tableau_Lancer_la_requête_à_partir_de_Excel_Files[[#This Row],[11_FN2]]+Tableau_Lancer_la_requête_à_partir_de_Excel_Files[[#This Row],[12_FN2]]+Tableau_Lancer_la_requête_à_partir_de_Excel_Files[[#This Row],[15_FN2]]+Tableau_Lancer_la_requête_à_partir_de_Excel_Files[[#This Row],[19_FN2]]+Tableau_Lancer_la_requête_à_partir_de_Excel_Files[[#This Row],[21_FN2]]+Tableau_Lancer_la_requête_à_partir_de_Excel_Files[[#This Row],[23_FN2]]+Tableau_Lancer_la_requête_à_partir_de_Excel_Files[[#This Row],[30_FN2]]+Tableau_Lancer_la_requête_à_partir_de_Excel_Files[[#This Row],[34_FN2]]+Tableau_Lancer_la_requête_à_partir_de_Excel_Files[[#This Row],[42_FN2]]+Tableau_Lancer_la_requête_à_partir_de_Excel_Files[[#This Row],[43_FN2]]+Tableau_Lancer_la_requête_à_partir_de_Excel_Files[[#This Row],[46_FN2]]+Tableau_Lancer_la_requête_à_partir_de_Excel_Files[[#This Row],[48_FN2]]+Tableau_Lancer_la_requête_à_partir_de_Excel_Files[[#This Row],[58_FN2]]+Tableau_Lancer_la_requête_à_partir_de_Excel_Files[[#This Row],[63_FN2]]+Tableau_Lancer_la_requête_à_partir_de_Excel_Files[[#This Row],[69_FN2]]+Tableau_Lancer_la_requête_à_partir_de_Excel_Files[[#This Row],[71_FN2]]+Tableau_Lancer_la_requête_à_partir_de_Excel_Files[[#This Row],[81_FN2]]+Tableau_Lancer_la_requête_à_partir_de_Excel_Files[[#This Row],[82_FN2]]+Tableau_Lancer_la_requête_à_partir_de_Excel_Files[[#This Row],[87_FN2]]+Tableau_Lancer_la_requête_à_partir_de_Excel_Files[[#This Row],[89_FN2]]</f>
        <v>0</v>
      </c>
      <c r="AD56" s="21"/>
      <c r="AE56" s="21"/>
      <c r="AF56" s="21"/>
      <c r="AG56" s="21"/>
      <c r="AH56" s="21"/>
      <c r="AI56" s="21"/>
      <c r="AJ56" s="21"/>
      <c r="AK56" s="21"/>
      <c r="AL56" s="21"/>
      <c r="AM56" s="21"/>
      <c r="AN56" s="21"/>
      <c r="AO56" s="21"/>
      <c r="AP56" s="21"/>
      <c r="AQ56" s="21"/>
      <c r="AR56" s="21"/>
      <c r="AS56" s="21"/>
      <c r="AT56" s="21"/>
      <c r="AU56" s="21"/>
      <c r="AV56" s="21"/>
      <c r="AW56" s="21"/>
      <c r="AX56" s="21"/>
      <c r="AY56" s="21"/>
      <c r="AZ56" s="9">
        <v>0</v>
      </c>
      <c r="BA56" s="9">
        <v>0</v>
      </c>
      <c r="BB56" s="18"/>
      <c r="BC56" s="18"/>
      <c r="BD56" s="9"/>
      <c r="BE56" s="70"/>
      <c r="BQ56" s="14"/>
      <c r="BR56" s="14"/>
      <c r="BS56" s="14"/>
      <c r="BT56" s="14"/>
      <c r="BU56" s="14"/>
      <c r="BV56" s="14"/>
      <c r="BW56" s="14"/>
      <c r="BX56" s="14"/>
      <c r="BY56" s="14"/>
      <c r="BZ56" s="14"/>
      <c r="CA56" s="14"/>
      <c r="CB56" s="14"/>
      <c r="CC56" s="14"/>
      <c r="CD56" s="14"/>
      <c r="CE56" s="14"/>
      <c r="CF56" s="14"/>
      <c r="CG56" s="14"/>
      <c r="CH56" s="14"/>
      <c r="CI56" s="14"/>
      <c r="CJ56" s="14"/>
      <c r="CK56" s="14"/>
      <c r="CL56" s="14"/>
    </row>
    <row r="57" spans="1:90" ht="60" x14ac:dyDescent="0.25">
      <c r="A57" s="12" t="s">
        <v>5</v>
      </c>
      <c r="B57" s="15" t="s">
        <v>407</v>
      </c>
      <c r="C57" s="15" t="s">
        <v>407</v>
      </c>
      <c r="D57" s="18" t="s">
        <v>401</v>
      </c>
      <c r="E57" s="11" t="s">
        <v>318</v>
      </c>
      <c r="F57" s="11" t="s">
        <v>399</v>
      </c>
      <c r="G57" s="9">
        <v>17114.169999999998</v>
      </c>
      <c r="H57" s="9">
        <v>13691.33</v>
      </c>
      <c r="I57" s="17" t="s">
        <v>212</v>
      </c>
      <c r="J57" s="15"/>
      <c r="K57" s="17" t="s">
        <v>211</v>
      </c>
      <c r="L57" s="15" t="s">
        <v>223</v>
      </c>
      <c r="M57" s="15"/>
      <c r="N57" s="15"/>
      <c r="O57" s="17">
        <v>42695</v>
      </c>
      <c r="P57" s="9">
        <f>Tableau_Lancer_la_requête_à_partir_de_Excel_Files[[#This Row],[Aide Massif Obtenue]]+Tableau_Lancer_la_requête_à_partir_de_Excel_Files[[#This Row],[Autre Public2]]</f>
        <v>13691.33</v>
      </c>
      <c r="Q57" s="13">
        <f>(Tableau_Lancer_la_requête_à_partir_de_Excel_Files[[#This Row],[Autre Public2]]+Tableau_Lancer_la_requête_à_partir_de_Excel_Files[[#This Row],[Aide Massif Obtenue]])/Tableau_Lancer_la_requête_à_partir_de_Excel_Files[[#This Row],[Coût total déposé]]</f>
        <v>0.79999964941332247</v>
      </c>
      <c r="R57" s="9">
        <f>Tableau_Lancer_la_requête_à_partir_de_Excel_Files[[#This Row],[Total_Etat_FN2 ]]+Tableau_Lancer_la_requête_à_partir_de_Excel_Files[[#This Row],[Total_Regions_FN2 ]]+Tableau_Lancer_la_requête_à_partir_de_Excel_Files[[#This Row],[Total_Dpts_FN2 ]]+Tableau_Lancer_la_requête_à_partir_de_Excel_Files[[#This Row],[''Prévisionnel FEDER'']]</f>
        <v>13691.33</v>
      </c>
      <c r="S57" s="20">
        <f>Tableau_Lancer_la_requête_à_partir_de_Excel_Files[[#This Row],[Aide Massif Obtenue]]/Tableau_Lancer_la_requête_à_partir_de_Excel_Files[[#This Row],[Coût total déposé]]</f>
        <v>0.79999964941332247</v>
      </c>
      <c r="T57" s="9">
        <f>Tableau_Lancer_la_requête_à_partir_de_Excel_Files[[#This Row],[Aide Publique Obtenue]]-Tableau_Lancer_la_requête_à_partir_de_Excel_Files[[#This Row],[Aide Publique demandée]]</f>
        <v>0</v>
      </c>
      <c r="U57" s="9">
        <f>Tableau_Lancer_la_requête_à_partir_de_Excel_Files[[#This Row],[FNADT_FN2]]+Tableau_Lancer_la_requête_à_partir_de_Excel_Files[[#This Row],[AgricultureFN2]]</f>
        <v>13691.33</v>
      </c>
      <c r="V57" s="9"/>
      <c r="W57" s="9">
        <v>13691.33</v>
      </c>
      <c r="X57" s="9">
        <f>Tableau_Lancer_la_requête_à_partir_de_Excel_Files[[#This Row],[ALPC_FN2]]+Tableau_Lancer_la_requête_à_partir_de_Excel_Files[[#This Row],[AURA_FN2]]+Tableau_Lancer_la_requête_à_partir_de_Excel_Files[[#This Row],[BFC_FN2]]+Tableau_Lancer_la_requête_à_partir_de_Excel_Files[[#This Row],[LRMP_FN2]]</f>
        <v>0</v>
      </c>
      <c r="Y57" s="70"/>
      <c r="Z57" s="70"/>
      <c r="AA57" s="70"/>
      <c r="AB57" s="70"/>
      <c r="AC57" s="9">
        <f>Tableau_Lancer_la_requête_à_partir_de_Excel_Files[[#This Row],[03_FN2]]+Tableau_Lancer_la_requête_à_partir_de_Excel_Files[[#This Row],[07_FN2]]+Tableau_Lancer_la_requête_à_partir_de_Excel_Files[[#This Row],[11_FN2]]+Tableau_Lancer_la_requête_à_partir_de_Excel_Files[[#This Row],[12_FN2]]+Tableau_Lancer_la_requête_à_partir_de_Excel_Files[[#This Row],[15_FN2]]+Tableau_Lancer_la_requête_à_partir_de_Excel_Files[[#This Row],[19_FN2]]+Tableau_Lancer_la_requête_à_partir_de_Excel_Files[[#This Row],[21_FN2]]+Tableau_Lancer_la_requête_à_partir_de_Excel_Files[[#This Row],[23_FN2]]+Tableau_Lancer_la_requête_à_partir_de_Excel_Files[[#This Row],[30_FN2]]+Tableau_Lancer_la_requête_à_partir_de_Excel_Files[[#This Row],[34_FN2]]+Tableau_Lancer_la_requête_à_partir_de_Excel_Files[[#This Row],[42_FN2]]+Tableau_Lancer_la_requête_à_partir_de_Excel_Files[[#This Row],[43_FN2]]+Tableau_Lancer_la_requête_à_partir_de_Excel_Files[[#This Row],[46_FN2]]+Tableau_Lancer_la_requête_à_partir_de_Excel_Files[[#This Row],[48_FN2]]+Tableau_Lancer_la_requête_à_partir_de_Excel_Files[[#This Row],[58_FN2]]+Tableau_Lancer_la_requête_à_partir_de_Excel_Files[[#This Row],[63_FN2]]+Tableau_Lancer_la_requête_à_partir_de_Excel_Files[[#This Row],[69_FN2]]+Tableau_Lancer_la_requête_à_partir_de_Excel_Files[[#This Row],[71_FN2]]+Tableau_Lancer_la_requête_à_partir_de_Excel_Files[[#This Row],[81_FN2]]+Tableau_Lancer_la_requête_à_partir_de_Excel_Files[[#This Row],[82_FN2]]+Tableau_Lancer_la_requête_à_partir_de_Excel_Files[[#This Row],[87_FN2]]+Tableau_Lancer_la_requête_à_partir_de_Excel_Files[[#This Row],[89_FN2]]</f>
        <v>0</v>
      </c>
      <c r="AD57" s="21"/>
      <c r="AE57" s="21"/>
      <c r="AF57" s="21"/>
      <c r="AG57" s="21"/>
      <c r="AH57" s="21"/>
      <c r="AI57" s="21"/>
      <c r="AJ57" s="21"/>
      <c r="AK57" s="21"/>
      <c r="AL57" s="21"/>
      <c r="AM57" s="21"/>
      <c r="AN57" s="21"/>
      <c r="AO57" s="21"/>
      <c r="AP57" s="21"/>
      <c r="AQ57" s="21"/>
      <c r="AR57" s="21"/>
      <c r="AS57" s="21"/>
      <c r="AT57" s="21"/>
      <c r="AU57" s="21"/>
      <c r="AV57" s="21"/>
      <c r="AW57" s="21"/>
      <c r="AX57" s="21"/>
      <c r="AY57" s="21"/>
      <c r="AZ57" s="9">
        <v>0</v>
      </c>
      <c r="BA57" s="9">
        <v>0</v>
      </c>
      <c r="BB57" s="18"/>
      <c r="BC57" s="18"/>
      <c r="BD57" s="9"/>
      <c r="BE57" s="70"/>
      <c r="BQ57" s="14"/>
      <c r="BR57" s="14"/>
      <c r="BS57" s="14"/>
      <c r="BT57" s="14"/>
      <c r="BU57" s="14"/>
      <c r="BV57" s="14"/>
      <c r="BW57" s="14"/>
      <c r="BX57" s="14"/>
      <c r="BY57" s="14"/>
      <c r="BZ57" s="14"/>
      <c r="CA57" s="14"/>
      <c r="CB57" s="14"/>
      <c r="CC57" s="14"/>
      <c r="CD57" s="14"/>
      <c r="CE57" s="14"/>
      <c r="CF57" s="14"/>
      <c r="CG57" s="14"/>
      <c r="CH57" s="14"/>
      <c r="CI57" s="14"/>
      <c r="CJ57" s="14"/>
      <c r="CK57" s="14"/>
      <c r="CL57" s="14"/>
    </row>
    <row r="58" spans="1:90" ht="45" x14ac:dyDescent="0.25">
      <c r="A58" s="12" t="s">
        <v>6</v>
      </c>
      <c r="B58" s="15" t="s">
        <v>434</v>
      </c>
      <c r="C58" s="15" t="s">
        <v>415</v>
      </c>
      <c r="D58" s="18" t="s">
        <v>393</v>
      </c>
      <c r="E58" s="71" t="s">
        <v>343</v>
      </c>
      <c r="F58" s="71" t="s">
        <v>436</v>
      </c>
      <c r="G58" s="70">
        <v>93610.06</v>
      </c>
      <c r="H58" s="70">
        <v>59805</v>
      </c>
      <c r="I58" s="73">
        <v>0.63880000000000003</v>
      </c>
      <c r="J58" s="15">
        <v>46804</v>
      </c>
      <c r="K58" s="37">
        <v>0.5</v>
      </c>
      <c r="L58" s="15" t="s">
        <v>204</v>
      </c>
      <c r="M58" s="15"/>
      <c r="N58" s="15"/>
      <c r="O58" s="17">
        <v>42887</v>
      </c>
      <c r="P58" s="70">
        <f>Tableau_Lancer_la_requête_à_partir_de_Excel_Files[[#This Row],[Aide Massif Obtenue]]+Tableau_Lancer_la_requête_à_partir_de_Excel_Files[[#This Row],[Autre Public2]]</f>
        <v>59805</v>
      </c>
      <c r="Q58" s="13">
        <f>(Tableau_Lancer_la_requête_à_partir_de_Excel_Files[[#This Row],[Autre Public2]]+Tableau_Lancer_la_requête_à_partir_de_Excel_Files[[#This Row],[Aide Massif Obtenue]])/Tableau_Lancer_la_requête_à_partir_de_Excel_Files[[#This Row],[Coût total déposé]]</f>
        <v>0.63887364242689304</v>
      </c>
      <c r="R58" s="70">
        <f>Tableau_Lancer_la_requête_à_partir_de_Excel_Files[[#This Row],[Total_Etat_FN2 ]]+Tableau_Lancer_la_requête_à_partir_de_Excel_Files[[#This Row],[Total_Regions_FN2 ]]+Tableau_Lancer_la_requête_à_partir_de_Excel_Files[[#This Row],[Total_Dpts_FN2 ]]+Tableau_Lancer_la_requête_à_partir_de_Excel_Files[[#This Row],[''Prévisionnel FEDER'']]</f>
        <v>59805</v>
      </c>
      <c r="S58" s="20">
        <f>Tableau_Lancer_la_requête_à_partir_de_Excel_Files[[#This Row],[Aide Massif Obtenue]]/Tableau_Lancer_la_requête_à_partir_de_Excel_Files[[#This Row],[Coût total déposé]]</f>
        <v>0.63887364242689304</v>
      </c>
      <c r="T58" s="70">
        <f>Tableau_Lancer_la_requête_à_partir_de_Excel_Files[[#This Row],[Aide Publique Obtenue]]-Tableau_Lancer_la_requête_à_partir_de_Excel_Files[[#This Row],[Aide Publique demandée]]</f>
        <v>0</v>
      </c>
      <c r="U58" s="70">
        <f>Tableau_Lancer_la_requête_à_partir_de_Excel_Files[[#This Row],[FNADT_FN2]]+Tableau_Lancer_la_requête_à_partir_de_Excel_Files[[#This Row],[AgricultureFN2]]</f>
        <v>13000</v>
      </c>
      <c r="V58" s="70">
        <v>13000</v>
      </c>
      <c r="W58" s="70"/>
      <c r="X58" s="70">
        <f>Tableau_Lancer_la_requête_à_partir_de_Excel_Files[[#This Row],[ALPC_FN2]]+Tableau_Lancer_la_requête_à_partir_de_Excel_Files[[#This Row],[AURA_FN2]]+Tableau_Lancer_la_requête_à_partir_de_Excel_Files[[#This Row],[BFC_FN2]]+Tableau_Lancer_la_requête_à_partir_de_Excel_Files[[#This Row],[LRMP_FN2]]</f>
        <v>0</v>
      </c>
      <c r="Y58" s="70"/>
      <c r="Z58" s="70"/>
      <c r="AA58" s="70"/>
      <c r="AB58" s="70"/>
      <c r="AC58" s="70">
        <f>Tableau_Lancer_la_requête_à_partir_de_Excel_Files[[#This Row],[03_FN2]]+Tableau_Lancer_la_requête_à_partir_de_Excel_Files[[#This Row],[07_FN2]]+Tableau_Lancer_la_requête_à_partir_de_Excel_Files[[#This Row],[11_FN2]]+Tableau_Lancer_la_requête_à_partir_de_Excel_Files[[#This Row],[12_FN2]]+Tableau_Lancer_la_requête_à_partir_de_Excel_Files[[#This Row],[15_FN2]]+Tableau_Lancer_la_requête_à_partir_de_Excel_Files[[#This Row],[19_FN2]]+Tableau_Lancer_la_requête_à_partir_de_Excel_Files[[#This Row],[21_FN2]]+Tableau_Lancer_la_requête_à_partir_de_Excel_Files[[#This Row],[23_FN2]]+Tableau_Lancer_la_requête_à_partir_de_Excel_Files[[#This Row],[30_FN2]]+Tableau_Lancer_la_requête_à_partir_de_Excel_Files[[#This Row],[34_FN2]]+Tableau_Lancer_la_requête_à_partir_de_Excel_Files[[#This Row],[42_FN2]]+Tableau_Lancer_la_requête_à_partir_de_Excel_Files[[#This Row],[43_FN2]]+Tableau_Lancer_la_requête_à_partir_de_Excel_Files[[#This Row],[46_FN2]]+Tableau_Lancer_la_requête_à_partir_de_Excel_Files[[#This Row],[48_FN2]]+Tableau_Lancer_la_requête_à_partir_de_Excel_Files[[#This Row],[58_FN2]]+Tableau_Lancer_la_requête_à_partir_de_Excel_Files[[#This Row],[63_FN2]]+Tableau_Lancer_la_requête_à_partir_de_Excel_Files[[#This Row],[69_FN2]]+Tableau_Lancer_la_requête_à_partir_de_Excel_Files[[#This Row],[71_FN2]]+Tableau_Lancer_la_requête_à_partir_de_Excel_Files[[#This Row],[81_FN2]]+Tableau_Lancer_la_requête_à_partir_de_Excel_Files[[#This Row],[82_FN2]]+Tableau_Lancer_la_requête_à_partir_de_Excel_Files[[#This Row],[87_FN2]]+Tableau_Lancer_la_requête_à_partir_de_Excel_Files[[#This Row],[89_FN2]]</f>
        <v>0</v>
      </c>
      <c r="AD58" s="21"/>
      <c r="AE58" s="21"/>
      <c r="AF58" s="21"/>
      <c r="AG58" s="21"/>
      <c r="AH58" s="21"/>
      <c r="AI58" s="21"/>
      <c r="AJ58" s="21"/>
      <c r="AK58" s="21"/>
      <c r="AL58" s="21"/>
      <c r="AM58" s="21"/>
      <c r="AN58" s="21"/>
      <c r="AO58" s="21"/>
      <c r="AP58" s="21"/>
      <c r="AQ58" s="21"/>
      <c r="AR58" s="21"/>
      <c r="AS58" s="21"/>
      <c r="AT58" s="21"/>
      <c r="AU58" s="21"/>
      <c r="AV58" s="21"/>
      <c r="AW58" s="21"/>
      <c r="AX58" s="21"/>
      <c r="AY58" s="21"/>
      <c r="AZ58" s="70">
        <v>0</v>
      </c>
      <c r="BA58" s="70">
        <v>46805</v>
      </c>
      <c r="BB58" s="18">
        <v>42826</v>
      </c>
      <c r="BC58" s="18"/>
      <c r="BD58" s="70"/>
      <c r="BE58" s="70"/>
      <c r="BQ58" s="14"/>
      <c r="BR58" s="14"/>
      <c r="BS58" s="14"/>
      <c r="BT58" s="14"/>
      <c r="BU58" s="14"/>
      <c r="BV58" s="14"/>
      <c r="BW58" s="14"/>
      <c r="BX58" s="14"/>
      <c r="BY58" s="14"/>
      <c r="BZ58" s="14"/>
      <c r="CA58" s="14"/>
      <c r="CB58" s="14"/>
      <c r="CC58" s="14"/>
      <c r="CD58" s="14"/>
      <c r="CE58" s="14"/>
      <c r="CF58" s="14"/>
      <c r="CG58" s="14"/>
      <c r="CH58" s="14"/>
      <c r="CI58" s="14"/>
      <c r="CJ58" s="14"/>
      <c r="CK58" s="14"/>
      <c r="CL58" s="14"/>
    </row>
    <row r="59" spans="1:90" ht="31.5" customHeight="1" x14ac:dyDescent="0.25">
      <c r="A59" s="12" t="s">
        <v>5</v>
      </c>
      <c r="B59" s="15" t="s">
        <v>429</v>
      </c>
      <c r="C59" s="15" t="s">
        <v>429</v>
      </c>
      <c r="D59" s="18" t="s">
        <v>390</v>
      </c>
      <c r="E59" s="71" t="s">
        <v>432</v>
      </c>
      <c r="F59" s="71" t="s">
        <v>428</v>
      </c>
      <c r="G59" s="70">
        <v>36000</v>
      </c>
      <c r="H59" s="70">
        <v>28800</v>
      </c>
      <c r="I59" s="37">
        <v>0.8</v>
      </c>
      <c r="J59" s="15">
        <v>0</v>
      </c>
      <c r="K59" s="17"/>
      <c r="L59" s="15" t="s">
        <v>204</v>
      </c>
      <c r="M59" s="15"/>
      <c r="N59" s="15"/>
      <c r="O59" s="17">
        <v>42884</v>
      </c>
      <c r="P59" s="70">
        <f>Tableau_Lancer_la_requête_à_partir_de_Excel_Files[[#This Row],[Aide Massif Obtenue]]+Tableau_Lancer_la_requête_à_partir_de_Excel_Files[[#This Row],[Autre Public2]]</f>
        <v>28800</v>
      </c>
      <c r="Q59" s="13">
        <f>(Tableau_Lancer_la_requête_à_partir_de_Excel_Files[[#This Row],[Autre Public2]]+Tableau_Lancer_la_requête_à_partir_de_Excel_Files[[#This Row],[Aide Massif Obtenue]])/Tableau_Lancer_la_requête_à_partir_de_Excel_Files[[#This Row],[Coût total déposé]]</f>
        <v>0.8</v>
      </c>
      <c r="R59" s="70">
        <f>Tableau_Lancer_la_requête_à_partir_de_Excel_Files[[#This Row],[Total_Etat_FN2 ]]+Tableau_Lancer_la_requête_à_partir_de_Excel_Files[[#This Row],[Total_Regions_FN2 ]]+Tableau_Lancer_la_requête_à_partir_de_Excel_Files[[#This Row],[Total_Dpts_FN2 ]]+Tableau_Lancer_la_requête_à_partir_de_Excel_Files[[#This Row],[''Prévisionnel FEDER'']]</f>
        <v>5760</v>
      </c>
      <c r="S59" s="72">
        <f>Tableau_Lancer_la_requête_à_partir_de_Excel_Files[[#This Row],[Aide Massif Obtenue]]/Tableau_Lancer_la_requête_à_partir_de_Excel_Files[[#This Row],[Coût total déposé]]</f>
        <v>0.16</v>
      </c>
      <c r="T59" s="70">
        <f>Tableau_Lancer_la_requête_à_partir_de_Excel_Files[[#This Row],[Aide Publique Obtenue]]-Tableau_Lancer_la_requête_à_partir_de_Excel_Files[[#This Row],[Aide Publique demandée]]</f>
        <v>0</v>
      </c>
      <c r="U59" s="70">
        <f>Tableau_Lancer_la_requête_à_partir_de_Excel_Files[[#This Row],[FNADT_FN2]]+Tableau_Lancer_la_requête_à_partir_de_Excel_Files[[#This Row],[AgricultureFN2]]</f>
        <v>5760</v>
      </c>
      <c r="V59" s="70">
        <v>5760</v>
      </c>
      <c r="W59" s="70"/>
      <c r="X59" s="70">
        <f>Tableau_Lancer_la_requête_à_partir_de_Excel_Files[[#This Row],[ALPC_FN2]]+Tableau_Lancer_la_requête_à_partir_de_Excel_Files[[#This Row],[AURA_FN2]]+Tableau_Lancer_la_requête_à_partir_de_Excel_Files[[#This Row],[BFC_FN2]]+Tableau_Lancer_la_requête_à_partir_de_Excel_Files[[#This Row],[LRMP_FN2]]</f>
        <v>0</v>
      </c>
      <c r="Y59" s="70"/>
      <c r="Z59" s="70"/>
      <c r="AA59" s="70"/>
      <c r="AB59" s="70"/>
      <c r="AC59" s="70">
        <f>Tableau_Lancer_la_requête_à_partir_de_Excel_Files[[#This Row],[03_FN2]]+Tableau_Lancer_la_requête_à_partir_de_Excel_Files[[#This Row],[07_FN2]]+Tableau_Lancer_la_requête_à_partir_de_Excel_Files[[#This Row],[11_FN2]]+Tableau_Lancer_la_requête_à_partir_de_Excel_Files[[#This Row],[12_FN2]]+Tableau_Lancer_la_requête_à_partir_de_Excel_Files[[#This Row],[15_FN2]]+Tableau_Lancer_la_requête_à_partir_de_Excel_Files[[#This Row],[19_FN2]]+Tableau_Lancer_la_requête_à_partir_de_Excel_Files[[#This Row],[21_FN2]]+Tableau_Lancer_la_requête_à_partir_de_Excel_Files[[#This Row],[23_FN2]]+Tableau_Lancer_la_requête_à_partir_de_Excel_Files[[#This Row],[30_FN2]]+Tableau_Lancer_la_requête_à_partir_de_Excel_Files[[#This Row],[34_FN2]]+Tableau_Lancer_la_requête_à_partir_de_Excel_Files[[#This Row],[42_FN2]]+Tableau_Lancer_la_requête_à_partir_de_Excel_Files[[#This Row],[43_FN2]]+Tableau_Lancer_la_requête_à_partir_de_Excel_Files[[#This Row],[46_FN2]]+Tableau_Lancer_la_requête_à_partir_de_Excel_Files[[#This Row],[48_FN2]]+Tableau_Lancer_la_requête_à_partir_de_Excel_Files[[#This Row],[58_FN2]]+Tableau_Lancer_la_requête_à_partir_de_Excel_Files[[#This Row],[63_FN2]]+Tableau_Lancer_la_requête_à_partir_de_Excel_Files[[#This Row],[69_FN2]]+Tableau_Lancer_la_requête_à_partir_de_Excel_Files[[#This Row],[71_FN2]]+Tableau_Lancer_la_requête_à_partir_de_Excel_Files[[#This Row],[81_FN2]]+Tableau_Lancer_la_requête_à_partir_de_Excel_Files[[#This Row],[82_FN2]]+Tableau_Lancer_la_requête_à_partir_de_Excel_Files[[#This Row],[87_FN2]]+Tableau_Lancer_la_requête_à_partir_de_Excel_Files[[#This Row],[89_FN2]]</f>
        <v>0</v>
      </c>
      <c r="AD59" s="70"/>
      <c r="AE59" s="70"/>
      <c r="AF59" s="70"/>
      <c r="AG59" s="70"/>
      <c r="AH59" s="70"/>
      <c r="AI59" s="70"/>
      <c r="AJ59" s="70"/>
      <c r="AK59" s="70"/>
      <c r="AL59" s="70"/>
      <c r="AM59" s="70"/>
      <c r="AN59" s="70"/>
      <c r="AO59" s="70"/>
      <c r="AP59" s="70"/>
      <c r="AQ59" s="70"/>
      <c r="AR59" s="70"/>
      <c r="AS59" s="70"/>
      <c r="AT59" s="70"/>
      <c r="AU59" s="70"/>
      <c r="AV59" s="70"/>
      <c r="AW59" s="70"/>
      <c r="AX59" s="70"/>
      <c r="AY59" s="70"/>
      <c r="AZ59" s="70">
        <v>23040</v>
      </c>
      <c r="BA59" s="70"/>
      <c r="BB59" s="18"/>
      <c r="BC59" s="18"/>
      <c r="BD59" s="70"/>
      <c r="BE59" s="70"/>
      <c r="BP59" s="19"/>
      <c r="CL59" s="14"/>
    </row>
    <row r="60" spans="1:90" ht="32.25" customHeight="1" x14ac:dyDescent="0.25">
      <c r="A60" s="12" t="s">
        <v>5</v>
      </c>
      <c r="B60" s="15" t="s">
        <v>430</v>
      </c>
      <c r="C60" s="15" t="s">
        <v>430</v>
      </c>
      <c r="D60" s="18" t="s">
        <v>390</v>
      </c>
      <c r="E60" s="71" t="s">
        <v>431</v>
      </c>
      <c r="F60" s="71" t="s">
        <v>428</v>
      </c>
      <c r="G60" s="70">
        <v>127200</v>
      </c>
      <c r="H60" s="70">
        <v>58600</v>
      </c>
      <c r="I60" s="37">
        <v>0.5</v>
      </c>
      <c r="J60" s="15">
        <v>0</v>
      </c>
      <c r="K60" s="17"/>
      <c r="L60" s="15" t="s">
        <v>204</v>
      </c>
      <c r="M60" s="15"/>
      <c r="N60" s="15"/>
      <c r="O60" s="17">
        <v>42888</v>
      </c>
      <c r="P60" s="70">
        <f>Tableau_Lancer_la_requête_à_partir_de_Excel_Files[[#This Row],[Aide Massif Obtenue]]+Tableau_Lancer_la_requête_à_partir_de_Excel_Files[[#This Row],[Autre Public2]]</f>
        <v>58600</v>
      </c>
      <c r="Q60" s="13">
        <f>(Tableau_Lancer_la_requête_à_partir_de_Excel_Files[[#This Row],[Autre Public2]]+Tableau_Lancer_la_requête_à_partir_de_Excel_Files[[#This Row],[Aide Massif Obtenue]])/Tableau_Lancer_la_requête_à_partir_de_Excel_Files[[#This Row],[Coût total déposé]]</f>
        <v>0.46069182389937108</v>
      </c>
      <c r="R60" s="70">
        <f>Tableau_Lancer_la_requête_à_partir_de_Excel_Files[[#This Row],[Total_Etat_FN2 ]]+Tableau_Lancer_la_requête_à_partir_de_Excel_Files[[#This Row],[Total_Regions_FN2 ]]+Tableau_Lancer_la_requête_à_partir_de_Excel_Files[[#This Row],[Total_Dpts_FN2 ]]+Tableau_Lancer_la_requête_à_partir_de_Excel_Files[[#This Row],[''Prévisionnel FEDER'']]</f>
        <v>58600</v>
      </c>
      <c r="S60" s="72">
        <f>Tableau_Lancer_la_requête_à_partir_de_Excel_Files[[#This Row],[Aide Massif Obtenue]]/Tableau_Lancer_la_requête_à_partir_de_Excel_Files[[#This Row],[Coût total déposé]]</f>
        <v>0.46069182389937108</v>
      </c>
      <c r="T60" s="70">
        <f>Tableau_Lancer_la_requête_à_partir_de_Excel_Files[[#This Row],[Aide Publique Obtenue]]-Tableau_Lancer_la_requête_à_partir_de_Excel_Files[[#This Row],[Aide Publique demandée]]</f>
        <v>0</v>
      </c>
      <c r="U60" s="70">
        <f>Tableau_Lancer_la_requête_à_partir_de_Excel_Files[[#This Row],[FNADT_FN2]]+Tableau_Lancer_la_requête_à_partir_de_Excel_Files[[#This Row],[AgricultureFN2]]</f>
        <v>58600</v>
      </c>
      <c r="V60" s="70">
        <v>58600</v>
      </c>
      <c r="W60" s="70"/>
      <c r="X60" s="70">
        <f>Tableau_Lancer_la_requête_à_partir_de_Excel_Files[[#This Row],[ALPC_FN2]]+Tableau_Lancer_la_requête_à_partir_de_Excel_Files[[#This Row],[AURA_FN2]]+Tableau_Lancer_la_requête_à_partir_de_Excel_Files[[#This Row],[BFC_FN2]]+Tableau_Lancer_la_requête_à_partir_de_Excel_Files[[#This Row],[LRMP_FN2]]</f>
        <v>0</v>
      </c>
      <c r="Y60" s="70"/>
      <c r="Z60" s="70"/>
      <c r="AA60" s="70"/>
      <c r="AB60" s="70"/>
      <c r="AC60" s="70">
        <f>Tableau_Lancer_la_requête_à_partir_de_Excel_Files[[#This Row],[03_FN2]]+Tableau_Lancer_la_requête_à_partir_de_Excel_Files[[#This Row],[07_FN2]]+Tableau_Lancer_la_requête_à_partir_de_Excel_Files[[#This Row],[11_FN2]]+Tableau_Lancer_la_requête_à_partir_de_Excel_Files[[#This Row],[12_FN2]]+Tableau_Lancer_la_requête_à_partir_de_Excel_Files[[#This Row],[15_FN2]]+Tableau_Lancer_la_requête_à_partir_de_Excel_Files[[#This Row],[19_FN2]]+Tableau_Lancer_la_requête_à_partir_de_Excel_Files[[#This Row],[21_FN2]]+Tableau_Lancer_la_requête_à_partir_de_Excel_Files[[#This Row],[23_FN2]]+Tableau_Lancer_la_requête_à_partir_de_Excel_Files[[#This Row],[30_FN2]]+Tableau_Lancer_la_requête_à_partir_de_Excel_Files[[#This Row],[34_FN2]]+Tableau_Lancer_la_requête_à_partir_de_Excel_Files[[#This Row],[42_FN2]]+Tableau_Lancer_la_requête_à_partir_de_Excel_Files[[#This Row],[43_FN2]]+Tableau_Lancer_la_requête_à_partir_de_Excel_Files[[#This Row],[46_FN2]]+Tableau_Lancer_la_requête_à_partir_de_Excel_Files[[#This Row],[48_FN2]]+Tableau_Lancer_la_requête_à_partir_de_Excel_Files[[#This Row],[58_FN2]]+Tableau_Lancer_la_requête_à_partir_de_Excel_Files[[#This Row],[63_FN2]]+Tableau_Lancer_la_requête_à_partir_de_Excel_Files[[#This Row],[69_FN2]]+Tableau_Lancer_la_requête_à_partir_de_Excel_Files[[#This Row],[71_FN2]]+Tableau_Lancer_la_requête_à_partir_de_Excel_Files[[#This Row],[81_FN2]]+Tableau_Lancer_la_requête_à_partir_de_Excel_Files[[#This Row],[82_FN2]]+Tableau_Lancer_la_requête_à_partir_de_Excel_Files[[#This Row],[87_FN2]]+Tableau_Lancer_la_requête_à_partir_de_Excel_Files[[#This Row],[89_FN2]]</f>
        <v>0</v>
      </c>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18"/>
      <c r="BC60" s="18"/>
      <c r="BD60" s="70"/>
      <c r="BE60" s="70"/>
      <c r="BP60" s="19"/>
      <c r="CL60" s="14"/>
    </row>
    <row r="61" spans="1:90" ht="32.25" customHeight="1" x14ac:dyDescent="0.25">
      <c r="A61" s="12" t="s">
        <v>5</v>
      </c>
      <c r="B61" s="15" t="s">
        <v>433</v>
      </c>
      <c r="C61" s="15" t="s">
        <v>433</v>
      </c>
      <c r="D61" s="18" t="s">
        <v>390</v>
      </c>
      <c r="E61" s="71" t="s">
        <v>435</v>
      </c>
      <c r="F61" s="71" t="s">
        <v>428</v>
      </c>
      <c r="G61" s="70">
        <v>139370</v>
      </c>
      <c r="H61" s="70">
        <v>69685</v>
      </c>
      <c r="I61" s="37">
        <v>0.5</v>
      </c>
      <c r="J61" s="15">
        <v>0</v>
      </c>
      <c r="K61" s="17"/>
      <c r="L61" s="15" t="s">
        <v>204</v>
      </c>
      <c r="M61" s="15"/>
      <c r="N61" s="15"/>
      <c r="O61" s="17">
        <v>42898</v>
      </c>
      <c r="P61" s="70">
        <f>Tableau_Lancer_la_requête_à_partir_de_Excel_Files[[#This Row],[Aide Massif Obtenue]]+Tableau_Lancer_la_requête_à_partir_de_Excel_Files[[#This Row],[Autre Public2]]</f>
        <v>69685</v>
      </c>
      <c r="Q61" s="13">
        <f>(Tableau_Lancer_la_requête_à_partir_de_Excel_Files[[#This Row],[Autre Public2]]+Tableau_Lancer_la_requête_à_partir_de_Excel_Files[[#This Row],[Aide Massif Obtenue]])/Tableau_Lancer_la_requête_à_partir_de_Excel_Files[[#This Row],[Coût total déposé]]</f>
        <v>0.5</v>
      </c>
      <c r="R61" s="70">
        <f>Tableau_Lancer_la_requête_à_partir_de_Excel_Files[[#This Row],[Total_Etat_FN2 ]]+Tableau_Lancer_la_requête_à_partir_de_Excel_Files[[#This Row],[Total_Regions_FN2 ]]+Tableau_Lancer_la_requête_à_partir_de_Excel_Files[[#This Row],[Total_Dpts_FN2 ]]+Tableau_Lancer_la_requête_à_partir_de_Excel_Files[[#This Row],[''Prévisionnel FEDER'']]</f>
        <v>69685</v>
      </c>
      <c r="S61" s="16">
        <f>Tableau_Lancer_la_requête_à_partir_de_Excel_Files[[#This Row],[Aide Massif Obtenue]]/Tableau_Lancer_la_requête_à_partir_de_Excel_Files[[#This Row],[Coût total déposé]]</f>
        <v>0.5</v>
      </c>
      <c r="T61" s="70">
        <f>Tableau_Lancer_la_requête_à_partir_de_Excel_Files[[#This Row],[Aide Publique Obtenue]]-Tableau_Lancer_la_requête_à_partir_de_Excel_Files[[#This Row],[Aide Publique demandée]]</f>
        <v>0</v>
      </c>
      <c r="U61" s="70">
        <f>Tableau_Lancer_la_requête_à_partir_de_Excel_Files[[#This Row],[FNADT_FN2]]+Tableau_Lancer_la_requête_à_partir_de_Excel_Files[[#This Row],[AgricultureFN2]]</f>
        <v>69685</v>
      </c>
      <c r="V61" s="70">
        <v>69685</v>
      </c>
      <c r="W61" s="70"/>
      <c r="X61" s="70">
        <f>Tableau_Lancer_la_requête_à_partir_de_Excel_Files[[#This Row],[ALPC_FN2]]+Tableau_Lancer_la_requête_à_partir_de_Excel_Files[[#This Row],[AURA_FN2]]+Tableau_Lancer_la_requête_à_partir_de_Excel_Files[[#This Row],[BFC_FN2]]+Tableau_Lancer_la_requête_à_partir_de_Excel_Files[[#This Row],[LRMP_FN2]]</f>
        <v>0</v>
      </c>
      <c r="Y61" s="70"/>
      <c r="Z61" s="70"/>
      <c r="AA61" s="70"/>
      <c r="AB61" s="70"/>
      <c r="AC61" s="70">
        <f>Tableau_Lancer_la_requête_à_partir_de_Excel_Files[[#This Row],[03_FN2]]+Tableau_Lancer_la_requête_à_partir_de_Excel_Files[[#This Row],[07_FN2]]+Tableau_Lancer_la_requête_à_partir_de_Excel_Files[[#This Row],[11_FN2]]+Tableau_Lancer_la_requête_à_partir_de_Excel_Files[[#This Row],[12_FN2]]+Tableau_Lancer_la_requête_à_partir_de_Excel_Files[[#This Row],[15_FN2]]+Tableau_Lancer_la_requête_à_partir_de_Excel_Files[[#This Row],[19_FN2]]+Tableau_Lancer_la_requête_à_partir_de_Excel_Files[[#This Row],[21_FN2]]+Tableau_Lancer_la_requête_à_partir_de_Excel_Files[[#This Row],[23_FN2]]+Tableau_Lancer_la_requête_à_partir_de_Excel_Files[[#This Row],[30_FN2]]+Tableau_Lancer_la_requête_à_partir_de_Excel_Files[[#This Row],[34_FN2]]+Tableau_Lancer_la_requête_à_partir_de_Excel_Files[[#This Row],[42_FN2]]+Tableau_Lancer_la_requête_à_partir_de_Excel_Files[[#This Row],[43_FN2]]+Tableau_Lancer_la_requête_à_partir_de_Excel_Files[[#This Row],[46_FN2]]+Tableau_Lancer_la_requête_à_partir_de_Excel_Files[[#This Row],[48_FN2]]+Tableau_Lancer_la_requête_à_partir_de_Excel_Files[[#This Row],[58_FN2]]+Tableau_Lancer_la_requête_à_partir_de_Excel_Files[[#This Row],[63_FN2]]+Tableau_Lancer_la_requête_à_partir_de_Excel_Files[[#This Row],[69_FN2]]+Tableau_Lancer_la_requête_à_partir_de_Excel_Files[[#This Row],[71_FN2]]+Tableau_Lancer_la_requête_à_partir_de_Excel_Files[[#This Row],[81_FN2]]+Tableau_Lancer_la_requête_à_partir_de_Excel_Files[[#This Row],[82_FN2]]+Tableau_Lancer_la_requête_à_partir_de_Excel_Files[[#This Row],[87_FN2]]+Tableau_Lancer_la_requête_à_partir_de_Excel_Files[[#This Row],[89_FN2]]</f>
        <v>0</v>
      </c>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18"/>
      <c r="BC61" s="18"/>
      <c r="BD61" s="70"/>
      <c r="BE61" s="70"/>
      <c r="BP61" s="19"/>
      <c r="CL61" s="14"/>
    </row>
    <row r="62" spans="1:90" ht="32.25" customHeight="1" x14ac:dyDescent="0.25">
      <c r="A62" s="12" t="s">
        <v>5</v>
      </c>
      <c r="B62" s="15" t="s">
        <v>437</v>
      </c>
      <c r="C62" s="15" t="s">
        <v>437</v>
      </c>
      <c r="D62" s="18" t="s">
        <v>390</v>
      </c>
      <c r="E62" s="71" t="s">
        <v>438</v>
      </c>
      <c r="F62" s="71" t="s">
        <v>428</v>
      </c>
      <c r="G62" s="70">
        <v>67774</v>
      </c>
      <c r="H62" s="70">
        <v>33887</v>
      </c>
      <c r="I62" s="37">
        <v>0.5</v>
      </c>
      <c r="J62" s="15"/>
      <c r="K62" s="17"/>
      <c r="L62" s="15" t="s">
        <v>204</v>
      </c>
      <c r="M62" s="15"/>
      <c r="N62" s="15"/>
      <c r="O62" s="17">
        <v>42899</v>
      </c>
      <c r="P62" s="70">
        <f>Tableau_Lancer_la_requête_à_partir_de_Excel_Files[[#This Row],[Aide Massif Obtenue]]+Tableau_Lancer_la_requête_à_partir_de_Excel_Files[[#This Row],[Autre Public2]]</f>
        <v>33887</v>
      </c>
      <c r="Q62" s="13">
        <f>(Tableau_Lancer_la_requête_à_partir_de_Excel_Files[[#This Row],[Autre Public2]]+Tableau_Lancer_la_requête_à_partir_de_Excel_Files[[#This Row],[Aide Massif Obtenue]])/Tableau_Lancer_la_requête_à_partir_de_Excel_Files[[#This Row],[Coût total déposé]]</f>
        <v>0.5</v>
      </c>
      <c r="R62" s="70">
        <f>Tableau_Lancer_la_requête_à_partir_de_Excel_Files[[#This Row],[Total_Etat_FN2 ]]+Tableau_Lancer_la_requête_à_partir_de_Excel_Files[[#This Row],[Total_Regions_FN2 ]]+Tableau_Lancer_la_requête_à_partir_de_Excel_Files[[#This Row],[Total_Dpts_FN2 ]]+Tableau_Lancer_la_requête_à_partir_de_Excel_Files[[#This Row],[''Prévisionnel FEDER'']]</f>
        <v>33887</v>
      </c>
      <c r="S62" s="72">
        <f>Tableau_Lancer_la_requête_à_partir_de_Excel_Files[[#This Row],[Aide Massif Obtenue]]/Tableau_Lancer_la_requête_à_partir_de_Excel_Files[[#This Row],[Coût total déposé]]</f>
        <v>0.5</v>
      </c>
      <c r="T62" s="70">
        <f>Tableau_Lancer_la_requête_à_partir_de_Excel_Files[[#This Row],[Aide Publique Obtenue]]-Tableau_Lancer_la_requête_à_partir_de_Excel_Files[[#This Row],[Aide Publique demandée]]</f>
        <v>0</v>
      </c>
      <c r="U62" s="70">
        <v>33887</v>
      </c>
      <c r="V62" s="70">
        <v>33887</v>
      </c>
      <c r="W62" s="70"/>
      <c r="X62" s="70">
        <f>Tableau_Lancer_la_requête_à_partir_de_Excel_Files[[#This Row],[ALPC_FN2]]+Tableau_Lancer_la_requête_à_partir_de_Excel_Files[[#This Row],[AURA_FN2]]+Tableau_Lancer_la_requête_à_partir_de_Excel_Files[[#This Row],[BFC_FN2]]+Tableau_Lancer_la_requête_à_partir_de_Excel_Files[[#This Row],[LRMP_FN2]]</f>
        <v>0</v>
      </c>
      <c r="Y62" s="70"/>
      <c r="Z62" s="70"/>
      <c r="AA62" s="70"/>
      <c r="AB62" s="70"/>
      <c r="AC62" s="70">
        <f>Tableau_Lancer_la_requête_à_partir_de_Excel_Files[[#This Row],[03_FN2]]+Tableau_Lancer_la_requête_à_partir_de_Excel_Files[[#This Row],[07_FN2]]+Tableau_Lancer_la_requête_à_partir_de_Excel_Files[[#This Row],[11_FN2]]+Tableau_Lancer_la_requête_à_partir_de_Excel_Files[[#This Row],[12_FN2]]+Tableau_Lancer_la_requête_à_partir_de_Excel_Files[[#This Row],[15_FN2]]+Tableau_Lancer_la_requête_à_partir_de_Excel_Files[[#This Row],[19_FN2]]+Tableau_Lancer_la_requête_à_partir_de_Excel_Files[[#This Row],[21_FN2]]+Tableau_Lancer_la_requête_à_partir_de_Excel_Files[[#This Row],[23_FN2]]+Tableau_Lancer_la_requête_à_partir_de_Excel_Files[[#This Row],[30_FN2]]+Tableau_Lancer_la_requête_à_partir_de_Excel_Files[[#This Row],[34_FN2]]+Tableau_Lancer_la_requête_à_partir_de_Excel_Files[[#This Row],[42_FN2]]+Tableau_Lancer_la_requête_à_partir_de_Excel_Files[[#This Row],[43_FN2]]+Tableau_Lancer_la_requête_à_partir_de_Excel_Files[[#This Row],[46_FN2]]+Tableau_Lancer_la_requête_à_partir_de_Excel_Files[[#This Row],[48_FN2]]+Tableau_Lancer_la_requête_à_partir_de_Excel_Files[[#This Row],[58_FN2]]+Tableau_Lancer_la_requête_à_partir_de_Excel_Files[[#This Row],[63_FN2]]+Tableau_Lancer_la_requête_à_partir_de_Excel_Files[[#This Row],[69_FN2]]+Tableau_Lancer_la_requête_à_partir_de_Excel_Files[[#This Row],[71_FN2]]+Tableau_Lancer_la_requête_à_partir_de_Excel_Files[[#This Row],[81_FN2]]+Tableau_Lancer_la_requête_à_partir_de_Excel_Files[[#This Row],[82_FN2]]+Tableau_Lancer_la_requête_à_partir_de_Excel_Files[[#This Row],[87_FN2]]+Tableau_Lancer_la_requête_à_partir_de_Excel_Files[[#This Row],[89_FN2]]</f>
        <v>0</v>
      </c>
      <c r="AD62" s="70"/>
      <c r="AE62" s="70"/>
      <c r="AF62" s="70"/>
      <c r="AG62" s="70"/>
      <c r="AH62" s="70"/>
      <c r="AI62" s="70"/>
      <c r="AJ62" s="70"/>
      <c r="AK62" s="70"/>
      <c r="AL62" s="70"/>
      <c r="AM62" s="70"/>
      <c r="AN62" s="70"/>
      <c r="AO62" s="70"/>
      <c r="AP62" s="70"/>
      <c r="AQ62" s="70"/>
      <c r="AR62" s="70"/>
      <c r="AS62" s="70"/>
      <c r="AT62" s="70"/>
      <c r="AU62" s="70"/>
      <c r="AV62" s="70"/>
      <c r="AW62" s="70"/>
      <c r="AX62" s="70"/>
      <c r="AY62" s="70"/>
      <c r="AZ62" s="70"/>
      <c r="BA62" s="70"/>
      <c r="BB62" s="18"/>
      <c r="BC62" s="18"/>
      <c r="BD62" s="70"/>
      <c r="BE62" s="70"/>
      <c r="BP62" s="19"/>
      <c r="CL62" s="14"/>
    </row>
    <row r="63" spans="1:90" x14ac:dyDescent="0.25">
      <c r="A63" s="71" t="s">
        <v>19</v>
      </c>
      <c r="B63" s="71">
        <f>SUBTOTAL(103,Tableau_Lancer_la_requête_à_partir_de_Excel_Files[ID_dossier GIP])</f>
        <v>60</v>
      </c>
      <c r="C63" s="71">
        <f>SUBTOTAL(103,Tableau_Lancer_la_requête_à_partir_de_Excel_Files[ID_Synergie])</f>
        <v>51</v>
      </c>
      <c r="D63" s="70"/>
      <c r="E63" s="71"/>
      <c r="F63" s="71"/>
      <c r="G63" s="70">
        <f>SUBTOTAL(109,Tableau_Lancer_la_requête_à_partir_de_Excel_Files[Coût total déposé])</f>
        <v>7693658.838429369</v>
      </c>
      <c r="H63" s="70">
        <f>SUBTOTAL(109,Tableau_Lancer_la_requête_à_partir_de_Excel_Files[Aide Publique demandée])</f>
        <v>5204185.3468967853</v>
      </c>
      <c r="I63" s="70"/>
      <c r="J63" s="70">
        <f>SUBTOTAL(109,Tableau_Lancer_la_requête_à_partir_de_Excel_Files[FEDER Demandé])</f>
        <v>1484268.8184013197</v>
      </c>
      <c r="K63" s="70"/>
      <c r="L63" s="70"/>
      <c r="M63" s="70"/>
      <c r="N63" s="70"/>
      <c r="O63" s="70"/>
      <c r="P63" s="70">
        <f>SUBTOTAL(109,Tableau_Lancer_la_requête_à_partir_de_Excel_Files[Aide Publique Obtenue])</f>
        <v>4427428.6700000018</v>
      </c>
      <c r="Q63" s="70"/>
      <c r="R63" s="70">
        <f>SUBTOTAL(109,Tableau_Lancer_la_requête_à_partir_de_Excel_Files[Aide Massif Obtenue])</f>
        <v>4318306.6700000018</v>
      </c>
      <c r="S63" s="71"/>
      <c r="T63" s="70">
        <f>SUBTOTAL(109,Tableau_Lancer_la_requête_à_partir_de_Excel_Files[Manque])</f>
        <v>-726936.67689678748</v>
      </c>
      <c r="U63" s="70">
        <f>SUBTOTAL(109,Tableau_Lancer_la_requête_à_partir_de_Excel_Files[Total_Etat_FN2 ])</f>
        <v>2171681.37</v>
      </c>
      <c r="V63" s="70">
        <f>SUBTOTAL(109,Tableau_Lancer_la_requête_à_partir_de_Excel_Files[FNADT_FN2])</f>
        <v>1633520.56</v>
      </c>
      <c r="W63" s="70"/>
      <c r="X63" s="70">
        <f>SUBTOTAL(109,Tableau_Lancer_la_requête_à_partir_de_Excel_Files[Total_Regions_FN2 ])</f>
        <v>408959.30000000005</v>
      </c>
      <c r="Y63" s="70">
        <f>SUBTOTAL(109,Tableau_Lancer_la_requête_à_partir_de_Excel_Files[ALPC_FN2])</f>
        <v>126713</v>
      </c>
      <c r="Z63" s="70">
        <f>SUBTOTAL(109,Tableau_Lancer_la_requête_à_partir_de_Excel_Files[AURA_FN2])</f>
        <v>82366.23</v>
      </c>
      <c r="AA63" s="70">
        <f>SUBTOTAL(109,Tableau_Lancer_la_requête_à_partir_de_Excel_Files[BFC_FN2])</f>
        <v>0</v>
      </c>
      <c r="AB63" s="70">
        <f>SUBTOTAL(109,Tableau_Lancer_la_requête_à_partir_de_Excel_Files[LRMP_FN2])</f>
        <v>200680.07</v>
      </c>
      <c r="AC63" s="70">
        <f>SUBTOTAL(109,Tableau_Lancer_la_requête_à_partir_de_Excel_Files[Total_Dpts_FN2 ])</f>
        <v>108312</v>
      </c>
      <c r="AD63" s="70">
        <f>SUBTOTAL(109,Tableau_Lancer_la_requête_à_partir_de_Excel_Files[03_FN2])</f>
        <v>0</v>
      </c>
      <c r="AE63" s="70">
        <f>SUBTOTAL(109,Tableau_Lancer_la_requête_à_partir_de_Excel_Files[07_FN2])</f>
        <v>0</v>
      </c>
      <c r="AF63" s="70">
        <f>SUBTOTAL(109,Tableau_Lancer_la_requête_à_partir_de_Excel_Files[11_FN2])</f>
        <v>0</v>
      </c>
      <c r="AG63" s="70">
        <f>SUBTOTAL(109,Tableau_Lancer_la_requête_à_partir_de_Excel_Files[12_FN2])</f>
        <v>14000</v>
      </c>
      <c r="AH63" s="70">
        <f>SUBTOTAL(109,Tableau_Lancer_la_requête_à_partir_de_Excel_Files[15_FN2])</f>
        <v>0</v>
      </c>
      <c r="AI63" s="70">
        <f>SUBTOTAL(109,Tableau_Lancer_la_requête_à_partir_de_Excel_Files[19_FN2])</f>
        <v>0</v>
      </c>
      <c r="AJ63" s="70">
        <f>SUBTOTAL(109,Tableau_Lancer_la_requête_à_partir_de_Excel_Files[21_FN2])</f>
        <v>0</v>
      </c>
      <c r="AK63" s="70">
        <f>SUBTOTAL(109,Tableau_Lancer_la_requête_à_partir_de_Excel_Files[23_FN2])</f>
        <v>0</v>
      </c>
      <c r="AL63" s="70">
        <f>SUBTOTAL(109,Tableau_Lancer_la_requête_à_partir_de_Excel_Files[30_FN2])</f>
        <v>57120</v>
      </c>
      <c r="AM63" s="70">
        <f>SUBTOTAL(109,Tableau_Lancer_la_requête_à_partir_de_Excel_Files[34_FN2])</f>
        <v>9000</v>
      </c>
      <c r="AN63" s="70">
        <f>SUBTOTAL(109,Tableau_Lancer_la_requête_à_partir_de_Excel_Files[42_FN2])</f>
        <v>0</v>
      </c>
      <c r="AO63" s="70">
        <f>SUBTOTAL(109,Tableau_Lancer_la_requête_à_partir_de_Excel_Files[43_FN2])</f>
        <v>0</v>
      </c>
      <c r="AP63" s="70">
        <f>SUBTOTAL(109,Tableau_Lancer_la_requête_à_partir_de_Excel_Files[46_FN2])</f>
        <v>0</v>
      </c>
      <c r="AQ63" s="70">
        <f>SUBTOTAL(109,Tableau_Lancer_la_requête_à_partir_de_Excel_Files[48_FN2])</f>
        <v>0</v>
      </c>
      <c r="AR63" s="70">
        <f>SUBTOTAL(109,Tableau_Lancer_la_requête_à_partir_de_Excel_Files[58_FN2])</f>
        <v>0</v>
      </c>
      <c r="AS63" s="70">
        <f>SUBTOTAL(109,Tableau_Lancer_la_requête_à_partir_de_Excel_Files[63_FN2])</f>
        <v>0</v>
      </c>
      <c r="AT63" s="70">
        <f>SUBTOTAL(109,Tableau_Lancer_la_requête_à_partir_de_Excel_Files[69_FN2])</f>
        <v>0</v>
      </c>
      <c r="AU63" s="70">
        <f>SUBTOTAL(109,Tableau_Lancer_la_requête_à_partir_de_Excel_Files[71_FN2])</f>
        <v>0</v>
      </c>
      <c r="AV63" s="70">
        <f>SUBTOTAL(109,Tableau_Lancer_la_requête_à_partir_de_Excel_Files[81_FN2])</f>
        <v>0</v>
      </c>
      <c r="AW63" s="70">
        <f>SUBTOTAL(109,Tableau_Lancer_la_requête_à_partir_de_Excel_Files[82_FN2])</f>
        <v>28192</v>
      </c>
      <c r="AX63" s="70">
        <f>SUBTOTAL(109,Tableau_Lancer_la_requête_à_partir_de_Excel_Files[87_FN2])</f>
        <v>0</v>
      </c>
      <c r="AY63" s="70">
        <f>SUBTOTAL(109,Tableau_Lancer_la_requête_à_partir_de_Excel_Files[89_FN2])</f>
        <v>0</v>
      </c>
      <c r="AZ63" s="70">
        <f>SUBTOTAL(109,Tableau_Lancer_la_requête_à_partir_de_Excel_Files[Autre Public2])</f>
        <v>109122</v>
      </c>
      <c r="BA63" s="70">
        <f>SUBTOTAL(109,Tableau_Lancer_la_requête_à_partir_de_Excel_Files[''Prévisionnel FEDER''])</f>
        <v>1629354</v>
      </c>
      <c r="BB63" s="70"/>
      <c r="BC63" s="70"/>
      <c r="BD63" s="71"/>
      <c r="BE63" s="71"/>
      <c r="BP63" s="19"/>
      <c r="CL63" s="14"/>
    </row>
    <row r="64" spans="1:90" x14ac:dyDescent="0.25">
      <c r="U64" s="75">
        <f>2172107.37-113700-61000</f>
        <v>1997407.37</v>
      </c>
      <c r="V64" s="14">
        <f>Tableau_Lancer_la_requête_à_partir_de_Excel_Files[[#Totals],[FNADT_FN2]]-113700-61000</f>
        <v>1458820.56</v>
      </c>
      <c r="X64" s="14">
        <f>Tableau_Lancer_la_requête_à_partir_de_Excel_Files[[#Totals],[Total_Regions_FN2 ]]+90650+20592.62</f>
        <v>520201.92000000004</v>
      </c>
      <c r="BP64" s="19"/>
      <c r="CL64" s="14"/>
    </row>
    <row r="65" spans="68:90" x14ac:dyDescent="0.25">
      <c r="BP65" s="19"/>
      <c r="CL65" s="14"/>
    </row>
    <row r="66" spans="68:90" x14ac:dyDescent="0.25">
      <c r="BP66" s="19"/>
      <c r="CL66" s="14"/>
    </row>
    <row r="67" spans="68:90" x14ac:dyDescent="0.25">
      <c r="BP67" s="19"/>
      <c r="CL67" s="14"/>
    </row>
    <row r="68" spans="68:90" x14ac:dyDescent="0.25">
      <c r="BP68" s="19"/>
      <c r="CL68" s="14"/>
    </row>
    <row r="69" spans="68:90" x14ac:dyDescent="0.25">
      <c r="BP69" s="19"/>
      <c r="CL69" s="14"/>
    </row>
    <row r="70" spans="68:90" x14ac:dyDescent="0.25">
      <c r="BP70" s="19"/>
      <c r="CL70" s="14"/>
    </row>
    <row r="71" spans="68:90" x14ac:dyDescent="0.25">
      <c r="BP71" s="19"/>
      <c r="CL71" s="14"/>
    </row>
    <row r="72" spans="68:90" x14ac:dyDescent="0.25">
      <c r="BP72" s="19"/>
      <c r="CL72" s="14"/>
    </row>
    <row r="73" spans="68:90" x14ac:dyDescent="0.25">
      <c r="BP73" s="19"/>
      <c r="CL73" s="14"/>
    </row>
    <row r="74" spans="68:90" x14ac:dyDescent="0.25">
      <c r="BP74" s="19"/>
      <c r="CL74" s="14"/>
    </row>
    <row r="75" spans="68:90" x14ac:dyDescent="0.25">
      <c r="BP75" s="19"/>
      <c r="CL75" s="14"/>
    </row>
    <row r="76" spans="68:90" x14ac:dyDescent="0.25">
      <c r="BP76" s="19"/>
      <c r="CL76" s="14"/>
    </row>
    <row r="77" spans="68:90" x14ac:dyDescent="0.25">
      <c r="BP77" s="19"/>
      <c r="CL77" s="14"/>
    </row>
    <row r="78" spans="68:90" x14ac:dyDescent="0.25">
      <c r="BP78" s="19"/>
      <c r="CL78" s="14"/>
    </row>
    <row r="79" spans="68:90" x14ac:dyDescent="0.25">
      <c r="BP79" s="19"/>
      <c r="CL79" s="14"/>
    </row>
    <row r="80" spans="68:90" x14ac:dyDescent="0.25">
      <c r="BP80" s="19"/>
      <c r="CL80" s="14"/>
    </row>
    <row r="81" spans="68:90" x14ac:dyDescent="0.25">
      <c r="BP81" s="19"/>
      <c r="CL81" s="14"/>
    </row>
    <row r="82" spans="68:90" x14ac:dyDescent="0.25">
      <c r="BP82" s="19"/>
      <c r="CL82" s="14"/>
    </row>
    <row r="83" spans="68:90" x14ac:dyDescent="0.25">
      <c r="BP83" s="19"/>
      <c r="CL83" s="14"/>
    </row>
    <row r="84" spans="68:90" x14ac:dyDescent="0.25">
      <c r="BP84" s="19"/>
      <c r="CL84" s="14"/>
    </row>
    <row r="85" spans="68:90" x14ac:dyDescent="0.25">
      <c r="BP85" s="19"/>
      <c r="CL85" s="14"/>
    </row>
    <row r="86" spans="68:90" x14ac:dyDescent="0.25">
      <c r="BP86" s="19"/>
      <c r="CL86" s="14"/>
    </row>
    <row r="87" spans="68:90" x14ac:dyDescent="0.25">
      <c r="BP87" s="19"/>
      <c r="CL87" s="14"/>
    </row>
    <row r="88" spans="68:90" x14ac:dyDescent="0.25">
      <c r="BP88" s="19"/>
      <c r="CL88" s="14"/>
    </row>
    <row r="89" spans="68:90" x14ac:dyDescent="0.25">
      <c r="BP89" s="19"/>
      <c r="CL89" s="14"/>
    </row>
    <row r="90" spans="68:90" x14ac:dyDescent="0.25">
      <c r="BP90" s="19"/>
      <c r="CL90" s="14"/>
    </row>
    <row r="91" spans="68:90" x14ac:dyDescent="0.25">
      <c r="BP91" s="19"/>
      <c r="CL91" s="14"/>
    </row>
    <row r="92" spans="68:90" x14ac:dyDescent="0.25">
      <c r="BP92" s="19"/>
      <c r="CL92" s="14"/>
    </row>
    <row r="93" spans="68:90" x14ac:dyDescent="0.25">
      <c r="BP93" s="19"/>
      <c r="CL93" s="14"/>
    </row>
    <row r="94" spans="68:90" x14ac:dyDescent="0.25">
      <c r="BP94" s="19"/>
      <c r="CL94" s="14"/>
    </row>
    <row r="95" spans="68:90" x14ac:dyDescent="0.25">
      <c r="BP95" s="19"/>
      <c r="CL95" s="14"/>
    </row>
    <row r="96" spans="68:90" x14ac:dyDescent="0.25">
      <c r="BP96" s="19"/>
      <c r="CL96" s="14"/>
    </row>
    <row r="97" spans="68:90" x14ac:dyDescent="0.25">
      <c r="BP97" s="19"/>
      <c r="CL97" s="14"/>
    </row>
  </sheetData>
  <mergeCells count="1">
    <mergeCell ref="U1:AZ1"/>
  </mergeCells>
  <conditionalFormatting sqref="J64:J1048576 T2:T62">
    <cfRule type="cellIs" dxfId="219" priority="6" operator="greaterThan">
      <formula>0</formula>
    </cfRule>
    <cfRule type="cellIs" dxfId="218" priority="7" operator="lessThan">
      <formula>0</formula>
    </cfRule>
  </conditionalFormatting>
  <conditionalFormatting sqref="T63">
    <cfRule type="cellIs" dxfId="217" priority="4" operator="greaterThan">
      <formula>0</formula>
    </cfRule>
    <cfRule type="cellIs" dxfId="216" priority="5" operator="lessThan">
      <formula>0</formula>
    </cfRule>
  </conditionalFormatting>
  <conditionalFormatting sqref="O3:O62">
    <cfRule type="cellIs" dxfId="215" priority="1" operator="equal">
      <formula>""</formula>
    </cfRule>
    <cfRule type="cellIs" dxfId="214" priority="2" operator="notEqual">
      <formula>""</formula>
    </cfRule>
  </conditionalFormatting>
  <printOptions horizontalCentered="1"/>
  <pageMargins left="0" right="0" top="0.19685039370078741" bottom="0.19685039370078741" header="0.11811023622047245" footer="0.11811023622047245"/>
  <pageSetup paperSize="8" scale="44" fitToHeight="0" orientation="landscape" r:id="rId1"/>
  <legacy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8"/>
  <sheetViews>
    <sheetView zoomScale="75" zoomScaleNormal="75" workbookViewId="0">
      <selection activeCell="D4" sqref="D4"/>
    </sheetView>
  </sheetViews>
  <sheetFormatPr baseColWidth="10" defaultRowHeight="15" outlineLevelCol="1" x14ac:dyDescent="0.25"/>
  <cols>
    <col min="1" max="1" width="14.5703125" style="3" customWidth="1"/>
    <col min="2" max="2" width="12.140625" style="3" hidden="1" customWidth="1"/>
    <col min="3" max="3" width="16.28515625" style="3" bestFit="1" customWidth="1"/>
    <col min="4" max="4" width="39.85546875" style="3" customWidth="1"/>
    <col min="5" max="5" width="46" style="3" customWidth="1"/>
    <col min="6" max="6" width="14.28515625" style="3" hidden="1" customWidth="1"/>
    <col min="7" max="7" width="18.140625" style="3" hidden="1" customWidth="1"/>
    <col min="8" max="8" width="16" style="3" bestFit="1" customWidth="1"/>
    <col min="9" max="9" width="14.28515625" style="3" bestFit="1" customWidth="1"/>
    <col min="10" max="10" width="13" style="3" bestFit="1" customWidth="1"/>
    <col min="11" max="11" width="13.28515625" style="3" bestFit="1" customWidth="1"/>
    <col min="12" max="12" width="16.140625" style="3" customWidth="1"/>
    <col min="13" max="13" width="9.85546875" style="3" bestFit="1" customWidth="1"/>
    <col min="14" max="14" width="22.5703125" style="3" hidden="1" customWidth="1" outlineLevel="1"/>
    <col min="15" max="15" width="17.28515625" style="3" hidden="1" customWidth="1" outlineLevel="1" collapsed="1"/>
    <col min="16" max="16" width="12.85546875" style="3" bestFit="1" customWidth="1" collapsed="1"/>
    <col min="17" max="20" width="22.5703125" style="3" hidden="1" customWidth="1" outlineLevel="1"/>
    <col min="21" max="21" width="18.85546875" style="3" bestFit="1" customWidth="1" collapsed="1"/>
    <col min="22" max="43" width="22.5703125" style="3" hidden="1" customWidth="1" outlineLevel="1"/>
    <col min="44" max="44" width="12.42578125" style="3" bestFit="1" customWidth="1" collapsed="1"/>
    <col min="45" max="45" width="17.7109375" style="3" bestFit="1" customWidth="1"/>
    <col min="46" max="46" width="17.7109375" style="3" customWidth="1"/>
    <col min="47" max="50" width="22.5703125" style="3" customWidth="1"/>
    <col min="51" max="51" width="21" style="3" customWidth="1" collapsed="1"/>
    <col min="52" max="52" width="15.140625" style="3" customWidth="1"/>
    <col min="53" max="53" width="19.5703125" style="3" customWidth="1"/>
    <col min="54" max="54" width="18" style="3" customWidth="1"/>
    <col min="55" max="55" width="19.140625" style="3" customWidth="1" collapsed="1"/>
    <col min="56" max="56" width="18.28515625" style="3" customWidth="1" collapsed="1"/>
    <col min="57" max="58" width="19.42578125" style="3" customWidth="1" collapsed="1"/>
    <col min="59" max="77" width="12" style="3" customWidth="1"/>
    <col min="78" max="79" width="12" style="3" customWidth="1" collapsed="1"/>
    <col min="80" max="81" width="12" style="3" customWidth="1"/>
    <col min="82" max="82" width="34.5703125" style="3" customWidth="1"/>
    <col min="83" max="83" width="29.28515625" style="3" customWidth="1"/>
    <col min="84" max="84" width="14.28515625" style="3" customWidth="1" collapsed="1"/>
    <col min="85" max="85" width="17.42578125" style="3" customWidth="1" collapsed="1"/>
    <col min="86" max="86" width="11.42578125" style="3" bestFit="1" customWidth="1" collapsed="1"/>
    <col min="87" max="87" width="11.42578125" style="3" customWidth="1"/>
    <col min="88" max="88" width="15.5703125" style="3" bestFit="1" customWidth="1"/>
    <col min="89" max="89" width="36.85546875" style="3" customWidth="1"/>
    <col min="90" max="90" width="10" style="3" customWidth="1"/>
    <col min="91" max="91" width="19.28515625" style="3" customWidth="1"/>
    <col min="92" max="92" width="21.5703125" style="3" customWidth="1" collapsed="1"/>
    <col min="93" max="93" width="9.7109375" style="4" customWidth="1" collapsed="1"/>
    <col min="94" max="114" width="9.7109375" style="4" customWidth="1"/>
    <col min="115" max="115" width="12" style="3" customWidth="1" collapsed="1"/>
    <col min="116" max="116" width="14.28515625" style="3" bestFit="1" customWidth="1" collapsed="1"/>
    <col min="117" max="117" width="17.42578125" style="3" bestFit="1" customWidth="1"/>
    <col min="118" max="118" width="17" style="3" bestFit="1" customWidth="1"/>
    <col min="119" max="119" width="14.7109375" style="3" bestFit="1" customWidth="1"/>
    <col min="120" max="16384" width="11.42578125" style="3"/>
  </cols>
  <sheetData>
    <row r="1" spans="1:114" s="5" customFormat="1" ht="30" x14ac:dyDescent="0.25">
      <c r="A1" s="2" t="s">
        <v>0</v>
      </c>
      <c r="B1" s="2" t="s">
        <v>45</v>
      </c>
      <c r="C1" s="2" t="s">
        <v>18</v>
      </c>
      <c r="D1" s="2" t="s">
        <v>1</v>
      </c>
      <c r="E1" s="2" t="s">
        <v>2</v>
      </c>
      <c r="F1" s="2" t="s">
        <v>3</v>
      </c>
      <c r="G1" s="2" t="s">
        <v>55</v>
      </c>
      <c r="H1" s="2" t="s">
        <v>56</v>
      </c>
      <c r="I1" s="2" t="s">
        <v>51</v>
      </c>
      <c r="J1" s="2" t="s">
        <v>17</v>
      </c>
      <c r="K1" s="2" t="s">
        <v>16</v>
      </c>
      <c r="L1" s="2" t="s">
        <v>15</v>
      </c>
      <c r="M1" s="2" t="s">
        <v>87</v>
      </c>
      <c r="N1" s="2" t="s">
        <v>57</v>
      </c>
      <c r="O1" s="2" t="s">
        <v>58</v>
      </c>
      <c r="P1" s="2" t="s">
        <v>88</v>
      </c>
      <c r="Q1" s="2" t="s">
        <v>61</v>
      </c>
      <c r="R1" s="2" t="s">
        <v>59</v>
      </c>
      <c r="S1" s="2" t="s">
        <v>60</v>
      </c>
      <c r="T1" s="2" t="s">
        <v>62</v>
      </c>
      <c r="U1" s="2" t="s">
        <v>89</v>
      </c>
      <c r="V1" s="2" t="s">
        <v>63</v>
      </c>
      <c r="W1" s="2" t="s">
        <v>64</v>
      </c>
      <c r="X1" s="2" t="s">
        <v>65</v>
      </c>
      <c r="Y1" s="2" t="s">
        <v>66</v>
      </c>
      <c r="Z1" s="2" t="s">
        <v>67</v>
      </c>
      <c r="AA1" s="2" t="s">
        <v>68</v>
      </c>
      <c r="AB1" s="2" t="s">
        <v>69</v>
      </c>
      <c r="AC1" s="2" t="s">
        <v>70</v>
      </c>
      <c r="AD1" s="2" t="s">
        <v>71</v>
      </c>
      <c r="AE1" s="2" t="s">
        <v>72</v>
      </c>
      <c r="AF1" s="2" t="s">
        <v>73</v>
      </c>
      <c r="AG1" s="2" t="s">
        <v>74</v>
      </c>
      <c r="AH1" s="2" t="s">
        <v>75</v>
      </c>
      <c r="AI1" s="2" t="s">
        <v>76</v>
      </c>
      <c r="AJ1" s="2" t="s">
        <v>77</v>
      </c>
      <c r="AK1" s="2" t="s">
        <v>78</v>
      </c>
      <c r="AL1" s="2" t="s">
        <v>79</v>
      </c>
      <c r="AM1" s="2" t="s">
        <v>80</v>
      </c>
      <c r="AN1" s="2" t="s">
        <v>81</v>
      </c>
      <c r="AO1" s="2" t="s">
        <v>82</v>
      </c>
      <c r="AP1" s="2" t="s">
        <v>83</v>
      </c>
      <c r="AQ1" s="2" t="s">
        <v>84</v>
      </c>
      <c r="AR1" s="2" t="s">
        <v>85</v>
      </c>
      <c r="AS1" s="2" t="s">
        <v>86</v>
      </c>
      <c r="AT1" s="2" t="s">
        <v>46</v>
      </c>
    </row>
    <row r="2" spans="1:114" ht="90" x14ac:dyDescent="0.25">
      <c r="A2" s="2" t="s">
        <v>6</v>
      </c>
      <c r="B2" s="8" t="s">
        <v>111</v>
      </c>
      <c r="C2" s="8" t="s">
        <v>109</v>
      </c>
      <c r="D2" s="1" t="s">
        <v>108</v>
      </c>
      <c r="E2" s="1" t="s">
        <v>110</v>
      </c>
      <c r="F2" s="6">
        <v>66640</v>
      </c>
      <c r="G2" s="6">
        <v>63357.31</v>
      </c>
      <c r="H2" s="6">
        <f>IF(Tableau_Lancer_la_requête_à_partir_de_Excel_Files3[[#This Row],[Coût total Eligible FEDER]]="",Tableau_Lancer_la_requête_à_partir_de_Excel_Files3[[#This Row],[Coût total déposé]],Tableau_Lancer_la_requête_à_partir_de_Excel_Files3[[#This Row],[Coût total Eligible FEDER]])</f>
        <v>63357.31</v>
      </c>
      <c r="I2" s="6">
        <f>Tableau_Lancer_la_requête_à_partir_de_Excel_Files3[[#This Row],[Aide Massif Obtenu]]+Tableau_Lancer_la_requête_à_partir_de_Excel_Files3[[#This Row],[''Autre Public'']]</f>
        <v>63357.31</v>
      </c>
      <c r="J2" s="7">
        <f>Tableau_Lancer_la_requête_à_partir_de_Excel_Files3[[#This Row],[Aide Publique Obtenue]]/Tableau_Lancer_la_requête_à_partir_de_Excel_Files3[[#This Row],[Coût total]]</f>
        <v>1</v>
      </c>
      <c r="K2" s="6">
        <f>Tableau_Lancer_la_requête_à_partir_de_Excel_Files3[[#This Row],[Etat]]+Tableau_Lancer_la_requête_à_partir_de_Excel_Files3[[#This Row],[Régions]]+Tableau_Lancer_la_requête_à_partir_de_Excel_Files3[[#This Row],[Départements]]+Tableau_Lancer_la_requête_à_partir_de_Excel_Files3[[#This Row],[''FEDER'']]</f>
        <v>63357.31</v>
      </c>
      <c r="L2" s="7">
        <f>Tableau_Lancer_la_requête_à_partir_de_Excel_Files3[[#This Row],[Aide Massif Obtenu]]/Tableau_Lancer_la_requête_à_partir_de_Excel_Files3[[#This Row],[Coût total]]</f>
        <v>1</v>
      </c>
      <c r="M2" s="9">
        <f>Tableau_Lancer_la_requête_à_partir_de_Excel_Files3[[#This Row],[''FNADT'']]+Tableau_Lancer_la_requête_à_partir_de_Excel_Files3[[#This Row],[''Agriculture'']]</f>
        <v>0</v>
      </c>
      <c r="N2" s="6"/>
      <c r="O2" s="6"/>
      <c r="P2" s="6">
        <f>Tableau_Lancer_la_requête_à_partir_de_Excel_Files3[[#This Row],[''ALPC'']]+Tableau_Lancer_la_requête_à_partir_de_Excel_Files3[[#This Row],[''AURA'']]+Tableau_Lancer_la_requête_à_partir_de_Excel_Files3[[#This Row],[''BFC'']]+Tableau_Lancer_la_requête_à_partir_de_Excel_Files3[[#This Row],[''LRMP'']]</f>
        <v>33320</v>
      </c>
      <c r="Q2" s="6"/>
      <c r="R2" s="6">
        <v>33320</v>
      </c>
      <c r="S2" s="6"/>
      <c r="T2" s="6"/>
      <c r="U2" s="6">
        <f>Tableau_Lancer_la_requête_à_partir_de_Excel_Files3[[#This Row],[''03'']]+Tableau_Lancer_la_requête_à_partir_de_Excel_Files3[[#This Row],[''07'']]+Tableau_Lancer_la_requête_à_partir_de_Excel_Files3[[#This Row],[''11'']]+Tableau_Lancer_la_requête_à_partir_de_Excel_Files3[[#This Row],[''12'']]+Tableau_Lancer_la_requête_à_partir_de_Excel_Files3[[#This Row],[''15'']]+Tableau_Lancer_la_requête_à_partir_de_Excel_Files3[[#This Row],[''21'']]+Tableau_Lancer_la_requête_à_partir_de_Excel_Files3[[#This Row],[''19'']]+Tableau_Lancer_la_requête_à_partir_de_Excel_Files3[[#This Row],[''23'']]+Tableau_Lancer_la_requête_à_partir_de_Excel_Files3[[#This Row],[''30'']]+Tableau_Lancer_la_requête_à_partir_de_Excel_Files3[[#This Row],[''34'']]+Tableau_Lancer_la_requête_à_partir_de_Excel_Files3[[#This Row],[''42'']]+Tableau_Lancer_la_requête_à_partir_de_Excel_Files3[[#This Row],[''43'']]+Tableau_Lancer_la_requête_à_partir_de_Excel_Files3[[#This Row],[''46'']]+Tableau_Lancer_la_requête_à_partir_de_Excel_Files3[[#This Row],[''48'']]+Tableau_Lancer_la_requête_à_partir_de_Excel_Files3[[#This Row],[''58'']]+Tableau_Lancer_la_requête_à_partir_de_Excel_Files3[[#This Row],[''63'']]+Tableau_Lancer_la_requête_à_partir_de_Excel_Files3[[#This Row],[''69'']]+Tableau_Lancer_la_requête_à_partir_de_Excel_Files3[[#This Row],[''71'']]+Tableau_Lancer_la_requête_à_partir_de_Excel_Files3[[#This Row],[''81'']]+Tableau_Lancer_la_requête_à_partir_de_Excel_Files3[[#This Row],[''82'']]+Tableau_Lancer_la_requête_à_partir_de_Excel_Files3[[#This Row],[''87'']]+Tableau_Lancer_la_requête_à_partir_de_Excel_Files3[[#This Row],[''89'']]</f>
        <v>0</v>
      </c>
      <c r="V2" s="6"/>
      <c r="W2" s="6"/>
      <c r="X2" s="6"/>
      <c r="Y2" s="6"/>
      <c r="Z2" s="6"/>
      <c r="AA2" s="6"/>
      <c r="AB2" s="6"/>
      <c r="AC2" s="6"/>
      <c r="AD2" s="6"/>
      <c r="AE2" s="6"/>
      <c r="AF2" s="6"/>
      <c r="AG2" s="6"/>
      <c r="AH2" s="6"/>
      <c r="AI2" s="6"/>
      <c r="AJ2" s="6"/>
      <c r="AK2" s="6"/>
      <c r="AL2" s="6"/>
      <c r="AM2" s="6"/>
      <c r="AN2" s="6"/>
      <c r="AO2" s="6"/>
      <c r="AP2" s="6"/>
      <c r="AQ2" s="6"/>
      <c r="AR2" s="6">
        <v>30037.31</v>
      </c>
      <c r="AS2" s="6">
        <v>0</v>
      </c>
      <c r="AT2" s="6"/>
      <c r="CO2" s="3"/>
      <c r="CP2" s="3"/>
      <c r="CQ2" s="3"/>
      <c r="CR2" s="3"/>
      <c r="CS2" s="3"/>
      <c r="CT2" s="3"/>
      <c r="CU2" s="3"/>
      <c r="CV2" s="3"/>
      <c r="CW2" s="3"/>
      <c r="CX2" s="3"/>
      <c r="CY2" s="3"/>
      <c r="CZ2" s="3"/>
      <c r="DA2" s="3"/>
      <c r="DB2" s="3"/>
      <c r="DC2" s="3"/>
      <c r="DD2" s="3"/>
      <c r="DE2" s="3"/>
      <c r="DF2" s="3"/>
      <c r="DG2" s="3"/>
      <c r="DH2" s="3"/>
      <c r="DI2" s="3"/>
      <c r="DJ2" s="3"/>
    </row>
    <row r="3" spans="1:114" ht="45" x14ac:dyDescent="0.25">
      <c r="A3" s="2" t="s">
        <v>5</v>
      </c>
      <c r="B3" s="8" t="s">
        <v>112</v>
      </c>
      <c r="C3" s="8" t="s">
        <v>112</v>
      </c>
      <c r="D3" s="1" t="s">
        <v>9</v>
      </c>
      <c r="E3" s="1" t="s">
        <v>113</v>
      </c>
      <c r="F3" s="6">
        <v>115699.59997731155</v>
      </c>
      <c r="G3" s="6"/>
      <c r="H3" s="6">
        <f>IF(Tableau_Lancer_la_requête_à_partir_de_Excel_Files3[[#This Row],[Coût total Eligible FEDER]]="",Tableau_Lancer_la_requête_à_partir_de_Excel_Files3[[#This Row],[Coût total déposé]],Tableau_Lancer_la_requête_à_partir_de_Excel_Files3[[#This Row],[Coût total Eligible FEDER]])</f>
        <v>115699.59997731155</v>
      </c>
      <c r="I3" s="6">
        <f>Tableau_Lancer_la_requête_à_partir_de_Excel_Files3[[#This Row],[Aide Massif Obtenu]]+Tableau_Lancer_la_requête_à_partir_de_Excel_Files3[[#This Row],[''Autre Public'']]</f>
        <v>70900</v>
      </c>
      <c r="J3" s="7">
        <f>Tableau_Lancer_la_requête_à_partir_de_Excel_Files3[[#This Row],[Aide Publique Obtenue]]/Tableau_Lancer_la_requête_à_partir_de_Excel_Files3[[#This Row],[Coût total]]</f>
        <v>0.61279382136069049</v>
      </c>
      <c r="K3" s="6">
        <f>Tableau_Lancer_la_requête_à_partir_de_Excel_Files3[[#This Row],[Etat]]+Tableau_Lancer_la_requête_à_partir_de_Excel_Files3[[#This Row],[Régions]]+Tableau_Lancer_la_requête_à_partir_de_Excel_Files3[[#This Row],[Départements]]+Tableau_Lancer_la_requête_à_partir_de_Excel_Files3[[#This Row],[''FEDER'']]</f>
        <v>70900</v>
      </c>
      <c r="L3" s="7">
        <f>Tableau_Lancer_la_requête_à_partir_de_Excel_Files3[[#This Row],[Aide Massif Obtenu]]/Tableau_Lancer_la_requête_à_partir_de_Excel_Files3[[#This Row],[Coût total]]</f>
        <v>0.61279382136069049</v>
      </c>
      <c r="M3" s="9">
        <f>Tableau_Lancer_la_requête_à_partir_de_Excel_Files3[[#This Row],[''FNADT'']]+Tableau_Lancer_la_requête_à_partir_de_Excel_Files3[[#This Row],[''Agriculture'']]</f>
        <v>50900</v>
      </c>
      <c r="N3" s="6">
        <v>50900</v>
      </c>
      <c r="O3" s="6"/>
      <c r="P3" s="6">
        <f>Tableau_Lancer_la_requête_à_partir_de_Excel_Files3[[#This Row],[''ALPC'']]+Tableau_Lancer_la_requête_à_partir_de_Excel_Files3[[#This Row],[''AURA'']]+Tableau_Lancer_la_requête_à_partir_de_Excel_Files3[[#This Row],[''BFC'']]+Tableau_Lancer_la_requête_à_partir_de_Excel_Files3[[#This Row],[''LRMP'']]</f>
        <v>20000</v>
      </c>
      <c r="Q3" s="6"/>
      <c r="R3" s="6">
        <v>20000</v>
      </c>
      <c r="S3" s="6"/>
      <c r="T3" s="6"/>
      <c r="U3" s="6">
        <f>Tableau_Lancer_la_requête_à_partir_de_Excel_Files3[[#This Row],[''03'']]+Tableau_Lancer_la_requête_à_partir_de_Excel_Files3[[#This Row],[''07'']]+Tableau_Lancer_la_requête_à_partir_de_Excel_Files3[[#This Row],[''11'']]+Tableau_Lancer_la_requête_à_partir_de_Excel_Files3[[#This Row],[''12'']]+Tableau_Lancer_la_requête_à_partir_de_Excel_Files3[[#This Row],[''15'']]+Tableau_Lancer_la_requête_à_partir_de_Excel_Files3[[#This Row],[''21'']]+Tableau_Lancer_la_requête_à_partir_de_Excel_Files3[[#This Row],[''19'']]+Tableau_Lancer_la_requête_à_partir_de_Excel_Files3[[#This Row],[''23'']]+Tableau_Lancer_la_requête_à_partir_de_Excel_Files3[[#This Row],[''30'']]+Tableau_Lancer_la_requête_à_partir_de_Excel_Files3[[#This Row],[''34'']]+Tableau_Lancer_la_requête_à_partir_de_Excel_Files3[[#This Row],[''42'']]+Tableau_Lancer_la_requête_à_partir_de_Excel_Files3[[#This Row],[''43'']]+Tableau_Lancer_la_requête_à_partir_de_Excel_Files3[[#This Row],[''46'']]+Tableau_Lancer_la_requête_à_partir_de_Excel_Files3[[#This Row],[''48'']]+Tableau_Lancer_la_requête_à_partir_de_Excel_Files3[[#This Row],[''58'']]+Tableau_Lancer_la_requête_à_partir_de_Excel_Files3[[#This Row],[''63'']]+Tableau_Lancer_la_requête_à_partir_de_Excel_Files3[[#This Row],[''69'']]+Tableau_Lancer_la_requête_à_partir_de_Excel_Files3[[#This Row],[''71'']]+Tableau_Lancer_la_requête_à_partir_de_Excel_Files3[[#This Row],[''81'']]+Tableau_Lancer_la_requête_à_partir_de_Excel_Files3[[#This Row],[''82'']]+Tableau_Lancer_la_requête_à_partir_de_Excel_Files3[[#This Row],[''87'']]+Tableau_Lancer_la_requête_à_partir_de_Excel_Files3[[#This Row],[''89'']]</f>
        <v>0</v>
      </c>
      <c r="V3" s="6"/>
      <c r="W3" s="6"/>
      <c r="X3" s="6"/>
      <c r="Y3" s="6"/>
      <c r="Z3" s="6"/>
      <c r="AA3" s="6"/>
      <c r="AB3" s="6"/>
      <c r="AC3" s="6"/>
      <c r="AD3" s="6"/>
      <c r="AE3" s="6"/>
      <c r="AF3" s="6"/>
      <c r="AG3" s="6"/>
      <c r="AH3" s="6"/>
      <c r="AI3" s="6"/>
      <c r="AJ3" s="6"/>
      <c r="AK3" s="6"/>
      <c r="AL3" s="6"/>
      <c r="AM3" s="6"/>
      <c r="AN3" s="6"/>
      <c r="AO3" s="6"/>
      <c r="AP3" s="6"/>
      <c r="AQ3" s="6"/>
      <c r="AR3" s="6">
        <v>0</v>
      </c>
      <c r="AS3" s="6">
        <v>0</v>
      </c>
      <c r="CO3" s="3"/>
      <c r="CP3" s="3"/>
      <c r="CQ3" s="3"/>
      <c r="CR3" s="3"/>
      <c r="CS3" s="3"/>
      <c r="CT3" s="3"/>
      <c r="CU3" s="3"/>
      <c r="CV3" s="3"/>
      <c r="CW3" s="3"/>
      <c r="CX3" s="3"/>
      <c r="CY3" s="3"/>
      <c r="CZ3" s="3"/>
      <c r="DA3" s="3"/>
      <c r="DB3" s="3"/>
      <c r="DC3" s="3"/>
      <c r="DD3" s="3"/>
      <c r="DE3" s="3"/>
      <c r="DF3" s="3"/>
      <c r="DG3" s="3"/>
      <c r="DH3" s="3"/>
      <c r="DI3" s="3"/>
      <c r="DJ3" s="3"/>
    </row>
    <row r="4" spans="1:114" ht="60" x14ac:dyDescent="0.25">
      <c r="A4" s="2" t="s">
        <v>6</v>
      </c>
      <c r="B4" s="8" t="s">
        <v>116</v>
      </c>
      <c r="C4" s="8" t="s">
        <v>114</v>
      </c>
      <c r="D4" s="1" t="s">
        <v>8</v>
      </c>
      <c r="E4" s="1" t="s">
        <v>115</v>
      </c>
      <c r="F4" s="6">
        <v>63672.42</v>
      </c>
      <c r="G4" s="6">
        <v>31836.21</v>
      </c>
      <c r="H4" s="6">
        <f>IF(Tableau_Lancer_la_requête_à_partir_de_Excel_Files3[[#This Row],[Coût total Eligible FEDER]]="",Tableau_Lancer_la_requête_à_partir_de_Excel_Files3[[#This Row],[Coût total déposé]],Tableau_Lancer_la_requête_à_partir_de_Excel_Files3[[#This Row],[Coût total Eligible FEDER]])</f>
        <v>31836.21</v>
      </c>
      <c r="I4" s="6">
        <f>Tableau_Lancer_la_requête_à_partir_de_Excel_Files3[[#This Row],[Aide Massif Obtenu]]+Tableau_Lancer_la_requête_à_partir_de_Excel_Files3[[#This Row],[''Autre Public'']]</f>
        <v>22285.35</v>
      </c>
      <c r="J4" s="7">
        <f>Tableau_Lancer_la_requête_à_partir_de_Excel_Files3[[#This Row],[Aide Publique Obtenue]]/Tableau_Lancer_la_requête_à_partir_de_Excel_Files3[[#This Row],[Coût total]]</f>
        <v>0.70000009423232223</v>
      </c>
      <c r="K4" s="6">
        <f>Tableau_Lancer_la_requête_à_partir_de_Excel_Files3[[#This Row],[Etat]]+Tableau_Lancer_la_requête_à_partir_de_Excel_Files3[[#This Row],[Régions]]+Tableau_Lancer_la_requête_à_partir_de_Excel_Files3[[#This Row],[Départements]]+Tableau_Lancer_la_requête_à_partir_de_Excel_Files3[[#This Row],[''FEDER'']]</f>
        <v>22285.35</v>
      </c>
      <c r="L4" s="7">
        <f>Tableau_Lancer_la_requête_à_partir_de_Excel_Files3[[#This Row],[Aide Massif Obtenu]]/Tableau_Lancer_la_requête_à_partir_de_Excel_Files3[[#This Row],[Coût total]]</f>
        <v>0.70000009423232223</v>
      </c>
      <c r="M4" s="9">
        <f>Tableau_Lancer_la_requête_à_partir_de_Excel_Files3[[#This Row],[''FNADT'']]+Tableau_Lancer_la_requête_à_partir_de_Excel_Files3[[#This Row],[''Agriculture'']]</f>
        <v>6367.24</v>
      </c>
      <c r="N4" s="6">
        <v>6367.24</v>
      </c>
      <c r="O4" s="6"/>
      <c r="P4" s="9">
        <f>Tableau_Lancer_la_requête_à_partir_de_Excel_Files3[[#This Row],[''ALPC'']]+Tableau_Lancer_la_requête_à_partir_de_Excel_Files3[[#This Row],[''AURA'']]+Tableau_Lancer_la_requête_à_partir_de_Excel_Files3[[#This Row],[''BFC'']]+Tableau_Lancer_la_requête_à_partir_de_Excel_Files3[[#This Row],[''LRMP'']]</f>
        <v>0</v>
      </c>
      <c r="Q4" s="6"/>
      <c r="R4" s="6"/>
      <c r="S4" s="6"/>
      <c r="T4" s="6"/>
      <c r="U4" s="9">
        <f>Tableau_Lancer_la_requête_à_partir_de_Excel_Files3[[#This Row],[''03'']]+Tableau_Lancer_la_requête_à_partir_de_Excel_Files3[[#This Row],[''07'']]+Tableau_Lancer_la_requête_à_partir_de_Excel_Files3[[#This Row],[''11'']]+Tableau_Lancer_la_requête_à_partir_de_Excel_Files3[[#This Row],[''12'']]+Tableau_Lancer_la_requête_à_partir_de_Excel_Files3[[#This Row],[''15'']]+Tableau_Lancer_la_requête_à_partir_de_Excel_Files3[[#This Row],[''21'']]+Tableau_Lancer_la_requête_à_partir_de_Excel_Files3[[#This Row],[''19'']]+Tableau_Lancer_la_requête_à_partir_de_Excel_Files3[[#This Row],[''23'']]+Tableau_Lancer_la_requête_à_partir_de_Excel_Files3[[#This Row],[''30'']]+Tableau_Lancer_la_requête_à_partir_de_Excel_Files3[[#This Row],[''34'']]+Tableau_Lancer_la_requête_à_partir_de_Excel_Files3[[#This Row],[''42'']]+Tableau_Lancer_la_requête_à_partir_de_Excel_Files3[[#This Row],[''43'']]+Tableau_Lancer_la_requête_à_partir_de_Excel_Files3[[#This Row],[''46'']]+Tableau_Lancer_la_requête_à_partir_de_Excel_Files3[[#This Row],[''48'']]+Tableau_Lancer_la_requête_à_partir_de_Excel_Files3[[#This Row],[''58'']]+Tableau_Lancer_la_requête_à_partir_de_Excel_Files3[[#This Row],[''63'']]+Tableau_Lancer_la_requête_à_partir_de_Excel_Files3[[#This Row],[''69'']]+Tableau_Lancer_la_requête_à_partir_de_Excel_Files3[[#This Row],[''71'']]+Tableau_Lancer_la_requête_à_partir_de_Excel_Files3[[#This Row],[''81'']]+Tableau_Lancer_la_requête_à_partir_de_Excel_Files3[[#This Row],[''82'']]+Tableau_Lancer_la_requête_à_partir_de_Excel_Files3[[#This Row],[''87'']]+Tableau_Lancer_la_requête_à_partir_de_Excel_Files3[[#This Row],[''89'']]</f>
        <v>0</v>
      </c>
      <c r="V4" s="6"/>
      <c r="W4" s="6"/>
      <c r="X4" s="6"/>
      <c r="Y4" s="6"/>
      <c r="Z4" s="6"/>
      <c r="AA4" s="6"/>
      <c r="AB4" s="6"/>
      <c r="AC4" s="6"/>
      <c r="AD4" s="6"/>
      <c r="AE4" s="6"/>
      <c r="AF4" s="6"/>
      <c r="AG4" s="6"/>
      <c r="AH4" s="6"/>
      <c r="AI4" s="6"/>
      <c r="AJ4" s="6"/>
      <c r="AK4" s="6"/>
      <c r="AL4" s="6"/>
      <c r="AM4" s="6"/>
      <c r="AN4" s="6"/>
      <c r="AO4" s="6"/>
      <c r="AP4" s="6"/>
      <c r="AQ4" s="6"/>
      <c r="AR4" s="6">
        <v>15918.11</v>
      </c>
      <c r="AS4" s="6">
        <v>0</v>
      </c>
      <c r="AT4" s="6" t="s">
        <v>99</v>
      </c>
      <c r="CO4" s="3"/>
      <c r="CP4" s="3"/>
      <c r="CQ4" s="3"/>
      <c r="CR4" s="3"/>
      <c r="CS4" s="3"/>
      <c r="CT4" s="3"/>
      <c r="CU4" s="3"/>
      <c r="CV4" s="3"/>
      <c r="CW4" s="3"/>
      <c r="CX4" s="3"/>
      <c r="CY4" s="3"/>
      <c r="CZ4" s="3"/>
      <c r="DA4" s="3"/>
      <c r="DB4" s="3"/>
      <c r="DC4" s="3"/>
      <c r="DD4" s="3"/>
      <c r="DE4" s="3"/>
      <c r="DF4" s="3"/>
      <c r="DG4" s="3"/>
      <c r="DH4" s="3"/>
      <c r="DI4" s="3"/>
      <c r="DJ4" s="3"/>
    </row>
    <row r="5" spans="1:114" ht="60" x14ac:dyDescent="0.25">
      <c r="A5" s="2" t="s">
        <v>6</v>
      </c>
      <c r="B5" s="8" t="s">
        <v>118</v>
      </c>
      <c r="C5" s="8" t="s">
        <v>114</v>
      </c>
      <c r="D5" s="11" t="s">
        <v>117</v>
      </c>
      <c r="E5" s="1" t="s">
        <v>115</v>
      </c>
      <c r="F5" s="6">
        <v>248439.94</v>
      </c>
      <c r="G5" s="6">
        <v>123323.97</v>
      </c>
      <c r="H5" s="6">
        <f>IF(Tableau_Lancer_la_requête_à_partir_de_Excel_Files3[[#This Row],[Coût total Eligible FEDER]]="",Tableau_Lancer_la_requête_à_partir_de_Excel_Files3[[#This Row],[Coût total déposé]],Tableau_Lancer_la_requête_à_partir_de_Excel_Files3[[#This Row],[Coût total Eligible FEDER]])</f>
        <v>123323.97</v>
      </c>
      <c r="I5" s="6">
        <f>Tableau_Lancer_la_requête_à_partir_de_Excel_Files3[[#This Row],[Aide Massif Obtenu]]+Tableau_Lancer_la_requête_à_partir_de_Excel_Files3[[#This Row],[''Autre Public'']]</f>
        <v>85538.44</v>
      </c>
      <c r="J5" s="7">
        <f>Tableau_Lancer_la_requête_à_partir_de_Excel_Files3[[#This Row],[Aide Publique Obtenue]]/Tableau_Lancer_la_requête_à_partir_de_Excel_Files3[[#This Row],[Coût total]]</f>
        <v>0.69360757685630781</v>
      </c>
      <c r="K5" s="6">
        <f>Tableau_Lancer_la_requête_à_partir_de_Excel_Files3[[#This Row],[Etat]]+Tableau_Lancer_la_requête_à_partir_de_Excel_Files3[[#This Row],[Régions]]+Tableau_Lancer_la_requête_à_partir_de_Excel_Files3[[#This Row],[Départements]]+Tableau_Lancer_la_requête_à_partir_de_Excel_Files3[[#This Row],[''FEDER'']]</f>
        <v>85538.44</v>
      </c>
      <c r="L5" s="7">
        <f>Tableau_Lancer_la_requête_à_partir_de_Excel_Files3[[#This Row],[Aide Massif Obtenu]]/Tableau_Lancer_la_requête_à_partir_de_Excel_Files3[[#This Row],[Coût total]]</f>
        <v>0.69360757685630781</v>
      </c>
      <c r="M5" s="9">
        <f>Tableau_Lancer_la_requête_à_partir_de_Excel_Files3[[#This Row],[''FNADT'']]+Tableau_Lancer_la_requête_à_partir_de_Excel_Files3[[#This Row],[''Agriculture'']]</f>
        <v>37363</v>
      </c>
      <c r="N5" s="6">
        <v>37363</v>
      </c>
      <c r="O5" s="6"/>
      <c r="P5" s="9">
        <f>Tableau_Lancer_la_requête_à_partir_de_Excel_Files3[[#This Row],[''ALPC'']]+Tableau_Lancer_la_requête_à_partir_de_Excel_Files3[[#This Row],[''AURA'']]+Tableau_Lancer_la_requête_à_partir_de_Excel_Files3[[#This Row],[''BFC'']]+Tableau_Lancer_la_requête_à_partir_de_Excel_Files3[[#This Row],[''LRMP'']]</f>
        <v>11913.44</v>
      </c>
      <c r="Q5" s="6">
        <v>5956.72</v>
      </c>
      <c r="R5" s="6">
        <v>5956.72</v>
      </c>
      <c r="S5" s="6"/>
      <c r="T5" s="6"/>
      <c r="U5" s="9">
        <f>Tableau_Lancer_la_requête_à_partir_de_Excel_Files3[[#This Row],[''03'']]+Tableau_Lancer_la_requête_à_partir_de_Excel_Files3[[#This Row],[''07'']]+Tableau_Lancer_la_requête_à_partir_de_Excel_Files3[[#This Row],[''11'']]+Tableau_Lancer_la_requête_à_partir_de_Excel_Files3[[#This Row],[''12'']]+Tableau_Lancer_la_requête_à_partir_de_Excel_Files3[[#This Row],[''15'']]+Tableau_Lancer_la_requête_à_partir_de_Excel_Files3[[#This Row],[''21'']]+Tableau_Lancer_la_requête_à_partir_de_Excel_Files3[[#This Row],[''19'']]+Tableau_Lancer_la_requête_à_partir_de_Excel_Files3[[#This Row],[''23'']]+Tableau_Lancer_la_requête_à_partir_de_Excel_Files3[[#This Row],[''30'']]+Tableau_Lancer_la_requête_à_partir_de_Excel_Files3[[#This Row],[''34'']]+Tableau_Lancer_la_requête_à_partir_de_Excel_Files3[[#This Row],[''42'']]+Tableau_Lancer_la_requête_à_partir_de_Excel_Files3[[#This Row],[''43'']]+Tableau_Lancer_la_requête_à_partir_de_Excel_Files3[[#This Row],[''46'']]+Tableau_Lancer_la_requête_à_partir_de_Excel_Files3[[#This Row],[''48'']]+Tableau_Lancer_la_requête_à_partir_de_Excel_Files3[[#This Row],[''58'']]+Tableau_Lancer_la_requête_à_partir_de_Excel_Files3[[#This Row],[''63'']]+Tableau_Lancer_la_requête_à_partir_de_Excel_Files3[[#This Row],[''69'']]+Tableau_Lancer_la_requête_à_partir_de_Excel_Files3[[#This Row],[''71'']]+Tableau_Lancer_la_requête_à_partir_de_Excel_Files3[[#This Row],[''81'']]+Tableau_Lancer_la_requête_à_partir_de_Excel_Files3[[#This Row],[''82'']]+Tableau_Lancer_la_requête_à_partir_de_Excel_Files3[[#This Row],[''87'']]+Tableau_Lancer_la_requête_à_partir_de_Excel_Files3[[#This Row],[''89'']]</f>
        <v>0</v>
      </c>
      <c r="V5" s="6"/>
      <c r="W5" s="6"/>
      <c r="X5" s="6"/>
      <c r="Y5" s="6"/>
      <c r="Z5" s="6"/>
      <c r="AA5" s="6"/>
      <c r="AB5" s="6"/>
      <c r="AC5" s="6"/>
      <c r="AD5" s="6"/>
      <c r="AE5" s="6"/>
      <c r="AF5" s="6"/>
      <c r="AG5" s="6"/>
      <c r="AH5" s="6"/>
      <c r="AI5" s="6"/>
      <c r="AJ5" s="6"/>
      <c r="AK5" s="6"/>
      <c r="AL5" s="6"/>
      <c r="AM5" s="6"/>
      <c r="AN5" s="6"/>
      <c r="AO5" s="6"/>
      <c r="AP5" s="6"/>
      <c r="AQ5" s="6"/>
      <c r="AR5" s="6">
        <v>36262</v>
      </c>
      <c r="AS5" s="6">
        <v>0</v>
      </c>
      <c r="AT5" s="6" t="s">
        <v>99</v>
      </c>
      <c r="CO5" s="3"/>
      <c r="CP5" s="3"/>
      <c r="CQ5" s="3"/>
      <c r="CR5" s="3"/>
      <c r="CS5" s="3"/>
      <c r="CT5" s="3"/>
      <c r="CU5" s="3"/>
      <c r="CV5" s="3"/>
      <c r="CW5" s="3"/>
      <c r="CX5" s="3"/>
      <c r="CY5" s="3"/>
      <c r="CZ5" s="3"/>
      <c r="DA5" s="3"/>
      <c r="DB5" s="3"/>
      <c r="DC5" s="3"/>
      <c r="DD5" s="3"/>
      <c r="DE5" s="3"/>
      <c r="DF5" s="3"/>
      <c r="DG5" s="3"/>
      <c r="DH5" s="3"/>
      <c r="DI5" s="3"/>
      <c r="DJ5" s="3"/>
    </row>
    <row r="6" spans="1:114" ht="60" x14ac:dyDescent="0.25">
      <c r="A6" s="2" t="s">
        <v>6</v>
      </c>
      <c r="B6" s="8" t="s">
        <v>120</v>
      </c>
      <c r="C6" s="8" t="s">
        <v>114</v>
      </c>
      <c r="D6" s="11" t="s">
        <v>119</v>
      </c>
      <c r="E6" s="1" t="s">
        <v>115</v>
      </c>
      <c r="F6" s="6">
        <v>62991.9</v>
      </c>
      <c r="G6" s="6">
        <v>31047.95</v>
      </c>
      <c r="H6" s="6">
        <f>IF(Tableau_Lancer_la_requête_à_partir_de_Excel_Files3[[#This Row],[Coût total Eligible FEDER]]="",Tableau_Lancer_la_requête_à_partir_de_Excel_Files3[[#This Row],[Coût total déposé]],Tableau_Lancer_la_requête_à_partir_de_Excel_Files3[[#This Row],[Coût total Eligible FEDER]])</f>
        <v>31047.95</v>
      </c>
      <c r="I6" s="6">
        <f>Tableau_Lancer_la_requête_à_partir_de_Excel_Files3[[#This Row],[Aide Massif Obtenu]]+Tableau_Lancer_la_requête_à_partir_de_Excel_Files3[[#This Row],[''Autre Public'']]</f>
        <v>21733.57</v>
      </c>
      <c r="J6" s="7">
        <f>Tableau_Lancer_la_requête_à_partir_de_Excel_Files3[[#This Row],[Aide Publique Obtenue]]/Tableau_Lancer_la_requête_à_partir_de_Excel_Files3[[#This Row],[Coût total]]</f>
        <v>0.70000016104122809</v>
      </c>
      <c r="K6" s="6">
        <f>Tableau_Lancer_la_requête_à_partir_de_Excel_Files3[[#This Row],[Etat]]+Tableau_Lancer_la_requête_à_partir_de_Excel_Files3[[#This Row],[Régions]]+Tableau_Lancer_la_requête_à_partir_de_Excel_Files3[[#This Row],[Départements]]+Tableau_Lancer_la_requête_à_partir_de_Excel_Files3[[#This Row],[''FEDER'']]</f>
        <v>21733.57</v>
      </c>
      <c r="L6" s="7">
        <f>Tableau_Lancer_la_requête_à_partir_de_Excel_Files3[[#This Row],[Aide Massif Obtenu]]/Tableau_Lancer_la_requête_à_partir_de_Excel_Files3[[#This Row],[Coût total]]</f>
        <v>0.70000016104122809</v>
      </c>
      <c r="M6" s="9">
        <f>Tableau_Lancer_la_requête_à_partir_de_Excel_Files3[[#This Row],[''FNADT'']]+Tableau_Lancer_la_requête_à_partir_de_Excel_Files3[[#This Row],[''Agriculture'']]</f>
        <v>6209.59</v>
      </c>
      <c r="N6" s="6">
        <v>6209.59</v>
      </c>
      <c r="O6" s="6"/>
      <c r="P6" s="9">
        <f>Tableau_Lancer_la_requête_à_partir_de_Excel_Files3[[#This Row],[''ALPC'']]+Tableau_Lancer_la_requête_à_partir_de_Excel_Files3[[#This Row],[''AURA'']]+Tableau_Lancer_la_requête_à_partir_de_Excel_Files3[[#This Row],[''BFC'']]+Tableau_Lancer_la_requête_à_partir_de_Excel_Files3[[#This Row],[''LRMP'']]</f>
        <v>0</v>
      </c>
      <c r="Q6" s="6"/>
      <c r="R6" s="6"/>
      <c r="S6" s="6"/>
      <c r="T6" s="6"/>
      <c r="U6" s="9">
        <f>Tableau_Lancer_la_requête_à_partir_de_Excel_Files3[[#This Row],[''03'']]+Tableau_Lancer_la_requête_à_partir_de_Excel_Files3[[#This Row],[''07'']]+Tableau_Lancer_la_requête_à_partir_de_Excel_Files3[[#This Row],[''11'']]+Tableau_Lancer_la_requête_à_partir_de_Excel_Files3[[#This Row],[''12'']]+Tableau_Lancer_la_requête_à_partir_de_Excel_Files3[[#This Row],[''15'']]+Tableau_Lancer_la_requête_à_partir_de_Excel_Files3[[#This Row],[''21'']]+Tableau_Lancer_la_requête_à_partir_de_Excel_Files3[[#This Row],[''19'']]+Tableau_Lancer_la_requête_à_partir_de_Excel_Files3[[#This Row],[''23'']]+Tableau_Lancer_la_requête_à_partir_de_Excel_Files3[[#This Row],[''30'']]+Tableau_Lancer_la_requête_à_partir_de_Excel_Files3[[#This Row],[''34'']]+Tableau_Lancer_la_requête_à_partir_de_Excel_Files3[[#This Row],[''42'']]+Tableau_Lancer_la_requête_à_partir_de_Excel_Files3[[#This Row],[''43'']]+Tableau_Lancer_la_requête_à_partir_de_Excel_Files3[[#This Row],[''46'']]+Tableau_Lancer_la_requête_à_partir_de_Excel_Files3[[#This Row],[''48'']]+Tableau_Lancer_la_requête_à_partir_de_Excel_Files3[[#This Row],[''58'']]+Tableau_Lancer_la_requête_à_partir_de_Excel_Files3[[#This Row],[''63'']]+Tableau_Lancer_la_requête_à_partir_de_Excel_Files3[[#This Row],[''69'']]+Tableau_Lancer_la_requête_à_partir_de_Excel_Files3[[#This Row],[''71'']]+Tableau_Lancer_la_requête_à_partir_de_Excel_Files3[[#This Row],[''81'']]+Tableau_Lancer_la_requête_à_partir_de_Excel_Files3[[#This Row],[''82'']]+Tableau_Lancer_la_requête_à_partir_de_Excel_Files3[[#This Row],[''87'']]+Tableau_Lancer_la_requête_à_partir_de_Excel_Files3[[#This Row],[''89'']]</f>
        <v>0</v>
      </c>
      <c r="V6" s="6"/>
      <c r="W6" s="6"/>
      <c r="X6" s="6"/>
      <c r="Y6" s="6"/>
      <c r="Z6" s="6"/>
      <c r="AA6" s="6"/>
      <c r="AB6" s="6"/>
      <c r="AC6" s="6"/>
      <c r="AD6" s="6"/>
      <c r="AE6" s="6"/>
      <c r="AF6" s="6"/>
      <c r="AG6" s="6"/>
      <c r="AH6" s="6"/>
      <c r="AI6" s="6"/>
      <c r="AJ6" s="6"/>
      <c r="AK6" s="6"/>
      <c r="AL6" s="6"/>
      <c r="AM6" s="6"/>
      <c r="AN6" s="6"/>
      <c r="AO6" s="6"/>
      <c r="AP6" s="6"/>
      <c r="AQ6" s="6"/>
      <c r="AR6" s="6">
        <v>15523.98</v>
      </c>
      <c r="AS6" s="6">
        <v>0</v>
      </c>
      <c r="CO6" s="3"/>
      <c r="CP6" s="3"/>
      <c r="CQ6" s="3"/>
      <c r="CR6" s="3"/>
      <c r="CS6" s="3"/>
      <c r="CT6" s="3"/>
      <c r="CU6" s="3"/>
      <c r="CV6" s="3"/>
      <c r="CW6" s="3"/>
      <c r="CX6" s="3"/>
      <c r="CY6" s="3"/>
      <c r="CZ6" s="3"/>
      <c r="DA6" s="3"/>
      <c r="DB6" s="3"/>
      <c r="DC6" s="3"/>
      <c r="DD6" s="3"/>
      <c r="DE6" s="3"/>
      <c r="DF6" s="3"/>
      <c r="DG6" s="3"/>
      <c r="DH6" s="3"/>
      <c r="DI6" s="3"/>
      <c r="DJ6" s="3"/>
    </row>
    <row r="7" spans="1:114" ht="60" x14ac:dyDescent="0.25">
      <c r="A7" s="2" t="s">
        <v>6</v>
      </c>
      <c r="B7" s="8" t="s">
        <v>122</v>
      </c>
      <c r="C7" s="8" t="s">
        <v>114</v>
      </c>
      <c r="D7" s="11" t="s">
        <v>121</v>
      </c>
      <c r="E7" s="1" t="s">
        <v>115</v>
      </c>
      <c r="F7" s="6">
        <v>62991.64</v>
      </c>
      <c r="G7" s="6">
        <v>31047.82</v>
      </c>
      <c r="H7" s="6">
        <f>IF(Tableau_Lancer_la_requête_à_partir_de_Excel_Files3[[#This Row],[Coût total Eligible FEDER]]="",Tableau_Lancer_la_requête_à_partir_de_Excel_Files3[[#This Row],[Coût total déposé]],Tableau_Lancer_la_requête_à_partir_de_Excel_Files3[[#This Row],[Coût total Eligible FEDER]])</f>
        <v>31047.82</v>
      </c>
      <c r="I7" s="6">
        <f>Tableau_Lancer_la_requête_à_partir_de_Excel_Files3[[#This Row],[Aide Massif Obtenu]]+Tableau_Lancer_la_requête_à_partir_de_Excel_Files3[[#This Row],[''Autre Public'']]</f>
        <v>21733.47</v>
      </c>
      <c r="J7" s="7">
        <f>Tableau_Lancer_la_requête_à_partir_de_Excel_Files3[[#This Row],[Aide Publique Obtenue]]/Tableau_Lancer_la_requête_à_partir_de_Excel_Files3[[#This Row],[Coût total]]</f>
        <v>0.6999998711664781</v>
      </c>
      <c r="K7" s="6">
        <f>Tableau_Lancer_la_requête_à_partir_de_Excel_Files3[[#This Row],[Etat]]+Tableau_Lancer_la_requête_à_partir_de_Excel_Files3[[#This Row],[Régions]]+Tableau_Lancer_la_requête_à_partir_de_Excel_Files3[[#This Row],[Départements]]+Tableau_Lancer_la_requête_à_partir_de_Excel_Files3[[#This Row],[''FEDER'']]</f>
        <v>21733.47</v>
      </c>
      <c r="L7" s="7">
        <f>Tableau_Lancer_la_requête_à_partir_de_Excel_Files3[[#This Row],[Aide Massif Obtenu]]/Tableau_Lancer_la_requête_à_partir_de_Excel_Files3[[#This Row],[Coût total]]</f>
        <v>0.6999998711664781</v>
      </c>
      <c r="M7" s="9">
        <f>Tableau_Lancer_la_requête_à_partir_de_Excel_Files3[[#This Row],[''FNADT'']]+Tableau_Lancer_la_requête_à_partir_de_Excel_Files3[[#This Row],[''Agriculture'']]</f>
        <v>6209.56</v>
      </c>
      <c r="N7" s="6">
        <v>6209.56</v>
      </c>
      <c r="O7" s="6"/>
      <c r="P7" s="9">
        <f>Tableau_Lancer_la_requête_à_partir_de_Excel_Files3[[#This Row],[''ALPC'']]+Tableau_Lancer_la_requête_à_partir_de_Excel_Files3[[#This Row],[''AURA'']]+Tableau_Lancer_la_requête_à_partir_de_Excel_Files3[[#This Row],[''BFC'']]+Tableau_Lancer_la_requête_à_partir_de_Excel_Files3[[#This Row],[''LRMP'']]</f>
        <v>0</v>
      </c>
      <c r="Q7" s="6"/>
      <c r="R7" s="6"/>
      <c r="S7" s="6"/>
      <c r="T7" s="6"/>
      <c r="U7" s="9">
        <f>Tableau_Lancer_la_requête_à_partir_de_Excel_Files3[[#This Row],[''03'']]+Tableau_Lancer_la_requête_à_partir_de_Excel_Files3[[#This Row],[''07'']]+Tableau_Lancer_la_requête_à_partir_de_Excel_Files3[[#This Row],[''11'']]+Tableau_Lancer_la_requête_à_partir_de_Excel_Files3[[#This Row],[''12'']]+Tableau_Lancer_la_requête_à_partir_de_Excel_Files3[[#This Row],[''15'']]+Tableau_Lancer_la_requête_à_partir_de_Excel_Files3[[#This Row],[''21'']]+Tableau_Lancer_la_requête_à_partir_de_Excel_Files3[[#This Row],[''19'']]+Tableau_Lancer_la_requête_à_partir_de_Excel_Files3[[#This Row],[''23'']]+Tableau_Lancer_la_requête_à_partir_de_Excel_Files3[[#This Row],[''30'']]+Tableau_Lancer_la_requête_à_partir_de_Excel_Files3[[#This Row],[''34'']]+Tableau_Lancer_la_requête_à_partir_de_Excel_Files3[[#This Row],[''42'']]+Tableau_Lancer_la_requête_à_partir_de_Excel_Files3[[#This Row],[''43'']]+Tableau_Lancer_la_requête_à_partir_de_Excel_Files3[[#This Row],[''46'']]+Tableau_Lancer_la_requête_à_partir_de_Excel_Files3[[#This Row],[''48'']]+Tableau_Lancer_la_requête_à_partir_de_Excel_Files3[[#This Row],[''58'']]+Tableau_Lancer_la_requête_à_partir_de_Excel_Files3[[#This Row],[''63'']]+Tableau_Lancer_la_requête_à_partir_de_Excel_Files3[[#This Row],[''69'']]+Tableau_Lancer_la_requête_à_partir_de_Excel_Files3[[#This Row],[''71'']]+Tableau_Lancer_la_requête_à_partir_de_Excel_Files3[[#This Row],[''81'']]+Tableau_Lancer_la_requête_à_partir_de_Excel_Files3[[#This Row],[''82'']]+Tableau_Lancer_la_requête_à_partir_de_Excel_Files3[[#This Row],[''87'']]+Tableau_Lancer_la_requête_à_partir_de_Excel_Files3[[#This Row],[''89'']]</f>
        <v>0</v>
      </c>
      <c r="V7" s="6"/>
      <c r="W7" s="6"/>
      <c r="X7" s="6"/>
      <c r="Y7" s="6"/>
      <c r="Z7" s="6"/>
      <c r="AA7" s="6"/>
      <c r="AB7" s="6"/>
      <c r="AC7" s="6"/>
      <c r="AD7" s="6"/>
      <c r="AE7" s="6"/>
      <c r="AF7" s="6"/>
      <c r="AG7" s="6"/>
      <c r="AH7" s="6"/>
      <c r="AI7" s="6"/>
      <c r="AJ7" s="6"/>
      <c r="AK7" s="6"/>
      <c r="AL7" s="6"/>
      <c r="AM7" s="6"/>
      <c r="AN7" s="6"/>
      <c r="AO7" s="6"/>
      <c r="AP7" s="6"/>
      <c r="AQ7" s="6"/>
      <c r="AR7" s="6">
        <v>15523.91</v>
      </c>
      <c r="AS7" s="6">
        <v>0</v>
      </c>
      <c r="CO7" s="3"/>
      <c r="CP7" s="3"/>
      <c r="CQ7" s="3"/>
      <c r="CR7" s="3"/>
      <c r="CS7" s="3"/>
      <c r="CT7" s="3"/>
      <c r="CU7" s="3"/>
      <c r="CV7" s="3"/>
      <c r="CW7" s="3"/>
      <c r="CX7" s="3"/>
      <c r="CY7" s="3"/>
      <c r="CZ7" s="3"/>
      <c r="DA7" s="3"/>
      <c r="DB7" s="3"/>
      <c r="DC7" s="3"/>
      <c r="DD7" s="3"/>
      <c r="DE7" s="3"/>
      <c r="DF7" s="3"/>
      <c r="DG7" s="3"/>
      <c r="DH7" s="3"/>
      <c r="DI7" s="3"/>
      <c r="DJ7" s="3"/>
    </row>
    <row r="8" spans="1:114" ht="60" x14ac:dyDescent="0.25">
      <c r="A8" s="2" t="s">
        <v>6</v>
      </c>
      <c r="B8" s="8" t="s">
        <v>124</v>
      </c>
      <c r="C8" s="8" t="s">
        <v>114</v>
      </c>
      <c r="D8" s="11" t="s">
        <v>123</v>
      </c>
      <c r="E8" s="1" t="s">
        <v>115</v>
      </c>
      <c r="F8" s="6">
        <v>62991.3</v>
      </c>
      <c r="G8" s="6">
        <v>31047.65</v>
      </c>
      <c r="H8" s="6">
        <f>IF(Tableau_Lancer_la_requête_à_partir_de_Excel_Files3[[#This Row],[Coût total Eligible FEDER]]="",Tableau_Lancer_la_requête_à_partir_de_Excel_Files3[[#This Row],[Coût total déposé]],Tableau_Lancer_la_requête_à_partir_de_Excel_Files3[[#This Row],[Coût total Eligible FEDER]])</f>
        <v>31047.65</v>
      </c>
      <c r="I8" s="6">
        <f>Tableau_Lancer_la_requête_à_partir_de_Excel_Files3[[#This Row],[Aide Massif Obtenu]]+Tableau_Lancer_la_requête_à_partir_de_Excel_Files3[[#This Row],[''Autre Public'']]</f>
        <v>21733.360000000001</v>
      </c>
      <c r="J8" s="7">
        <f>Tableau_Lancer_la_requête_à_partir_de_Excel_Files3[[#This Row],[Aide Publique Obtenue]]/Tableau_Lancer_la_requête_à_partir_de_Excel_Files3[[#This Row],[Coût total]]</f>
        <v>0.70000016104278417</v>
      </c>
      <c r="K8" s="6">
        <f>Tableau_Lancer_la_requête_à_partir_de_Excel_Files3[[#This Row],[Etat]]+Tableau_Lancer_la_requête_à_partir_de_Excel_Files3[[#This Row],[Régions]]+Tableau_Lancer_la_requête_à_partir_de_Excel_Files3[[#This Row],[Départements]]+Tableau_Lancer_la_requête_à_partir_de_Excel_Files3[[#This Row],[''FEDER'']]</f>
        <v>21733.360000000001</v>
      </c>
      <c r="L8" s="7">
        <f>Tableau_Lancer_la_requête_à_partir_de_Excel_Files3[[#This Row],[Aide Massif Obtenu]]/Tableau_Lancer_la_requête_à_partir_de_Excel_Files3[[#This Row],[Coût total]]</f>
        <v>0.70000016104278417</v>
      </c>
      <c r="M8" s="9">
        <f>Tableau_Lancer_la_requête_à_partir_de_Excel_Files3[[#This Row],[''FNADT'']]+Tableau_Lancer_la_requête_à_partir_de_Excel_Files3[[#This Row],[''Agriculture'']]</f>
        <v>6209.53</v>
      </c>
      <c r="N8" s="6">
        <v>6209.53</v>
      </c>
      <c r="O8" s="6"/>
      <c r="P8" s="9">
        <f>Tableau_Lancer_la_requête_à_partir_de_Excel_Files3[[#This Row],[''ALPC'']]+Tableau_Lancer_la_requête_à_partir_de_Excel_Files3[[#This Row],[''AURA'']]+Tableau_Lancer_la_requête_à_partir_de_Excel_Files3[[#This Row],[''BFC'']]+Tableau_Lancer_la_requête_à_partir_de_Excel_Files3[[#This Row],[''LRMP'']]</f>
        <v>0</v>
      </c>
      <c r="Q8" s="6"/>
      <c r="R8" s="6"/>
      <c r="S8" s="6"/>
      <c r="T8" s="6"/>
      <c r="U8" s="9">
        <f>Tableau_Lancer_la_requête_à_partir_de_Excel_Files3[[#This Row],[''03'']]+Tableau_Lancer_la_requête_à_partir_de_Excel_Files3[[#This Row],[''07'']]+Tableau_Lancer_la_requête_à_partir_de_Excel_Files3[[#This Row],[''11'']]+Tableau_Lancer_la_requête_à_partir_de_Excel_Files3[[#This Row],[''12'']]+Tableau_Lancer_la_requête_à_partir_de_Excel_Files3[[#This Row],[''15'']]+Tableau_Lancer_la_requête_à_partir_de_Excel_Files3[[#This Row],[''21'']]+Tableau_Lancer_la_requête_à_partir_de_Excel_Files3[[#This Row],[''19'']]+Tableau_Lancer_la_requête_à_partir_de_Excel_Files3[[#This Row],[''23'']]+Tableau_Lancer_la_requête_à_partir_de_Excel_Files3[[#This Row],[''30'']]+Tableau_Lancer_la_requête_à_partir_de_Excel_Files3[[#This Row],[''34'']]+Tableau_Lancer_la_requête_à_partir_de_Excel_Files3[[#This Row],[''42'']]+Tableau_Lancer_la_requête_à_partir_de_Excel_Files3[[#This Row],[''43'']]+Tableau_Lancer_la_requête_à_partir_de_Excel_Files3[[#This Row],[''46'']]+Tableau_Lancer_la_requête_à_partir_de_Excel_Files3[[#This Row],[''48'']]+Tableau_Lancer_la_requête_à_partir_de_Excel_Files3[[#This Row],[''58'']]+Tableau_Lancer_la_requête_à_partir_de_Excel_Files3[[#This Row],[''63'']]+Tableau_Lancer_la_requête_à_partir_de_Excel_Files3[[#This Row],[''69'']]+Tableau_Lancer_la_requête_à_partir_de_Excel_Files3[[#This Row],[''71'']]+Tableau_Lancer_la_requête_à_partir_de_Excel_Files3[[#This Row],[''81'']]+Tableau_Lancer_la_requête_à_partir_de_Excel_Files3[[#This Row],[''82'']]+Tableau_Lancer_la_requête_à_partir_de_Excel_Files3[[#This Row],[''87'']]+Tableau_Lancer_la_requête_à_partir_de_Excel_Files3[[#This Row],[''89'']]</f>
        <v>0</v>
      </c>
      <c r="V8" s="6"/>
      <c r="W8" s="6"/>
      <c r="X8" s="6"/>
      <c r="Y8" s="6"/>
      <c r="Z8" s="6"/>
      <c r="AA8" s="6"/>
      <c r="AB8" s="6"/>
      <c r="AC8" s="6"/>
      <c r="AD8" s="6"/>
      <c r="AE8" s="6"/>
      <c r="AF8" s="6"/>
      <c r="AG8" s="6"/>
      <c r="AH8" s="6"/>
      <c r="AI8" s="6"/>
      <c r="AJ8" s="6"/>
      <c r="AK8" s="6"/>
      <c r="AL8" s="6"/>
      <c r="AM8" s="6"/>
      <c r="AN8" s="6"/>
      <c r="AO8" s="6"/>
      <c r="AP8" s="6"/>
      <c r="AQ8" s="6"/>
      <c r="AR8" s="6">
        <v>15523.83</v>
      </c>
      <c r="AS8" s="6">
        <v>0</v>
      </c>
      <c r="AT8" s="6" t="s">
        <v>99</v>
      </c>
      <c r="CO8" s="3"/>
      <c r="CP8" s="3"/>
      <c r="CQ8" s="3"/>
      <c r="CR8" s="3"/>
      <c r="CS8" s="3"/>
      <c r="CT8" s="3"/>
      <c r="CU8" s="3"/>
      <c r="CV8" s="3"/>
      <c r="CW8" s="3"/>
      <c r="CX8" s="3"/>
      <c r="CY8" s="3"/>
      <c r="CZ8" s="3"/>
      <c r="DA8" s="3"/>
      <c r="DB8" s="3"/>
      <c r="DC8" s="3"/>
      <c r="DD8" s="3"/>
      <c r="DE8" s="3"/>
      <c r="DF8" s="3"/>
      <c r="DG8" s="3"/>
      <c r="DH8" s="3"/>
      <c r="DI8" s="3"/>
      <c r="DJ8" s="3"/>
    </row>
    <row r="9" spans="1:114" ht="30" x14ac:dyDescent="0.25">
      <c r="A9" s="2" t="s">
        <v>6</v>
      </c>
      <c r="B9" s="8" t="s">
        <v>128</v>
      </c>
      <c r="C9" s="8" t="s">
        <v>125</v>
      </c>
      <c r="D9" s="11" t="s">
        <v>126</v>
      </c>
      <c r="E9" s="1" t="s">
        <v>127</v>
      </c>
      <c r="F9" s="6">
        <v>99999.85</v>
      </c>
      <c r="G9" s="6">
        <v>96509.28</v>
      </c>
      <c r="H9" s="6">
        <f>IF(Tableau_Lancer_la_requête_à_partir_de_Excel_Files3[[#This Row],[Coût total Eligible FEDER]]="",Tableau_Lancer_la_requête_à_partir_de_Excel_Files3[[#This Row],[Coût total déposé]],Tableau_Lancer_la_requête_à_partir_de_Excel_Files3[[#This Row],[Coût total Eligible FEDER]])</f>
        <v>96509.28</v>
      </c>
      <c r="I9" s="6">
        <f>Tableau_Lancer_la_requête_à_partir_de_Excel_Files3[[#This Row],[Aide Massif Obtenu]]+Tableau_Lancer_la_requête_à_partir_de_Excel_Files3[[#This Row],[''Autre Public'']]</f>
        <v>67556</v>
      </c>
      <c r="J9" s="7">
        <f>Tableau_Lancer_la_requête_à_partir_de_Excel_Files3[[#This Row],[Aide Publique Obtenue]]/Tableau_Lancer_la_requête_à_partir_de_Excel_Files3[[#This Row],[Coût total]]</f>
        <v>0.69999486059786165</v>
      </c>
      <c r="K9" s="6">
        <f>Tableau_Lancer_la_requête_à_partir_de_Excel_Files3[[#This Row],[Etat]]+Tableau_Lancer_la_requête_à_partir_de_Excel_Files3[[#This Row],[Régions]]+Tableau_Lancer_la_requête_à_partir_de_Excel_Files3[[#This Row],[Départements]]+Tableau_Lancer_la_requête_à_partir_de_Excel_Files3[[#This Row],[''FEDER'']]</f>
        <v>67556</v>
      </c>
      <c r="L9" s="7">
        <f>Tableau_Lancer_la_requête_à_partir_de_Excel_Files3[[#This Row],[Aide Massif Obtenu]]/Tableau_Lancer_la_requête_à_partir_de_Excel_Files3[[#This Row],[Coût total]]</f>
        <v>0.69999486059786165</v>
      </c>
      <c r="M9" s="9">
        <f>Tableau_Lancer_la_requête_à_partir_de_Excel_Files3[[#This Row],[''FNADT'']]+Tableau_Lancer_la_requête_à_partir_de_Excel_Files3[[#This Row],[''Agriculture'']]</f>
        <v>30000</v>
      </c>
      <c r="N9" s="6">
        <v>30000</v>
      </c>
      <c r="O9" s="6"/>
      <c r="P9" s="9">
        <f>Tableau_Lancer_la_requête_à_partir_de_Excel_Files3[[#This Row],[''ALPC'']]+Tableau_Lancer_la_requête_à_partir_de_Excel_Files3[[#This Row],[''AURA'']]+Tableau_Lancer_la_requête_à_partir_de_Excel_Files3[[#This Row],[''BFC'']]+Tableau_Lancer_la_requête_à_partir_de_Excel_Files3[[#This Row],[''LRMP'']]</f>
        <v>0</v>
      </c>
      <c r="Q9" s="6"/>
      <c r="R9" s="6"/>
      <c r="S9" s="6"/>
      <c r="T9" s="6"/>
      <c r="U9" s="9">
        <f>Tableau_Lancer_la_requête_à_partir_de_Excel_Files3[[#This Row],[''03'']]+Tableau_Lancer_la_requête_à_partir_de_Excel_Files3[[#This Row],[''07'']]+Tableau_Lancer_la_requête_à_partir_de_Excel_Files3[[#This Row],[''11'']]+Tableau_Lancer_la_requête_à_partir_de_Excel_Files3[[#This Row],[''12'']]+Tableau_Lancer_la_requête_à_partir_de_Excel_Files3[[#This Row],[''15'']]+Tableau_Lancer_la_requête_à_partir_de_Excel_Files3[[#This Row],[''21'']]+Tableau_Lancer_la_requête_à_partir_de_Excel_Files3[[#This Row],[''19'']]+Tableau_Lancer_la_requête_à_partir_de_Excel_Files3[[#This Row],[''23'']]+Tableau_Lancer_la_requête_à_partir_de_Excel_Files3[[#This Row],[''30'']]+Tableau_Lancer_la_requête_à_partir_de_Excel_Files3[[#This Row],[''34'']]+Tableau_Lancer_la_requête_à_partir_de_Excel_Files3[[#This Row],[''42'']]+Tableau_Lancer_la_requête_à_partir_de_Excel_Files3[[#This Row],[''43'']]+Tableau_Lancer_la_requête_à_partir_de_Excel_Files3[[#This Row],[''46'']]+Tableau_Lancer_la_requête_à_partir_de_Excel_Files3[[#This Row],[''48'']]+Tableau_Lancer_la_requête_à_partir_de_Excel_Files3[[#This Row],[''58'']]+Tableau_Lancer_la_requête_à_partir_de_Excel_Files3[[#This Row],[''63'']]+Tableau_Lancer_la_requête_à_partir_de_Excel_Files3[[#This Row],[''69'']]+Tableau_Lancer_la_requête_à_partir_de_Excel_Files3[[#This Row],[''71'']]+Tableau_Lancer_la_requête_à_partir_de_Excel_Files3[[#This Row],[''81'']]+Tableau_Lancer_la_requête_à_partir_de_Excel_Files3[[#This Row],[''82'']]+Tableau_Lancer_la_requête_à_partir_de_Excel_Files3[[#This Row],[''87'']]+Tableau_Lancer_la_requête_à_partir_de_Excel_Files3[[#This Row],[''89'']]</f>
        <v>10000</v>
      </c>
      <c r="V9" s="6"/>
      <c r="W9" s="6"/>
      <c r="X9" s="6"/>
      <c r="Y9" s="6"/>
      <c r="Z9" s="6"/>
      <c r="AA9" s="6"/>
      <c r="AB9" s="6"/>
      <c r="AC9" s="6"/>
      <c r="AD9" s="6"/>
      <c r="AE9" s="6"/>
      <c r="AF9" s="6"/>
      <c r="AG9" s="6"/>
      <c r="AH9" s="6"/>
      <c r="AI9" s="6">
        <v>10000</v>
      </c>
      <c r="AJ9" s="6"/>
      <c r="AK9" s="6"/>
      <c r="AL9" s="6"/>
      <c r="AM9" s="6"/>
      <c r="AN9" s="6"/>
      <c r="AO9" s="6"/>
      <c r="AP9" s="6"/>
      <c r="AQ9" s="6"/>
      <c r="AR9" s="6">
        <v>27556</v>
      </c>
      <c r="AS9" s="6">
        <v>0</v>
      </c>
      <c r="CO9" s="3"/>
      <c r="CP9" s="3"/>
      <c r="CQ9" s="3"/>
      <c r="CR9" s="3"/>
      <c r="CS9" s="3"/>
      <c r="CT9" s="3"/>
      <c r="CU9" s="3"/>
      <c r="CV9" s="3"/>
      <c r="CW9" s="3"/>
      <c r="CX9" s="3"/>
      <c r="CY9" s="3"/>
      <c r="CZ9" s="3"/>
      <c r="DA9" s="3"/>
      <c r="DB9" s="3"/>
      <c r="DC9" s="3"/>
      <c r="DD9" s="3"/>
      <c r="DE9" s="3"/>
      <c r="DF9" s="3"/>
      <c r="DG9" s="3"/>
      <c r="DH9" s="3"/>
      <c r="DI9" s="3"/>
      <c r="DJ9" s="3"/>
    </row>
    <row r="10" spans="1:114" ht="45" x14ac:dyDescent="0.25">
      <c r="A10" s="2" t="s">
        <v>6</v>
      </c>
      <c r="B10" s="8" t="s">
        <v>97</v>
      </c>
      <c r="C10" s="8" t="s">
        <v>95</v>
      </c>
      <c r="D10" s="1" t="s">
        <v>91</v>
      </c>
      <c r="E10" s="1" t="s">
        <v>96</v>
      </c>
      <c r="F10" s="6">
        <v>107000</v>
      </c>
      <c r="G10" s="6">
        <v>107000</v>
      </c>
      <c r="H10" s="6">
        <f>IF(Tableau_Lancer_la_requête_à_partir_de_Excel_Files3[[#This Row],[Coût total Eligible FEDER]]="",Tableau_Lancer_la_requête_à_partir_de_Excel_Files3[[#This Row],[Coût total déposé]],Tableau_Lancer_la_requête_à_partir_de_Excel_Files3[[#This Row],[Coût total Eligible FEDER]])</f>
        <v>107000</v>
      </c>
      <c r="I10" s="6">
        <f>Tableau_Lancer_la_requête_à_partir_de_Excel_Files3[[#This Row],[Aide Massif Obtenu]]+Tableau_Lancer_la_requête_à_partir_de_Excel_Files3[[#This Row],[''Autre Public'']]</f>
        <v>74900</v>
      </c>
      <c r="J10" s="7">
        <f>Tableau_Lancer_la_requête_à_partir_de_Excel_Files3[[#This Row],[Aide Publique Obtenue]]/Tableau_Lancer_la_requête_à_partir_de_Excel_Files3[[#This Row],[Coût total]]</f>
        <v>0.7</v>
      </c>
      <c r="K10" s="6">
        <f>Tableau_Lancer_la_requête_à_partir_de_Excel_Files3[[#This Row],[Etat]]+Tableau_Lancer_la_requête_à_partir_de_Excel_Files3[[#This Row],[Régions]]+Tableau_Lancer_la_requête_à_partir_de_Excel_Files3[[#This Row],[Départements]]+Tableau_Lancer_la_requête_à_partir_de_Excel_Files3[[#This Row],[''FEDER'']]</f>
        <v>74900</v>
      </c>
      <c r="L10" s="7">
        <f>Tableau_Lancer_la_requête_à_partir_de_Excel_Files3[[#This Row],[Aide Massif Obtenu]]/Tableau_Lancer_la_requête_à_partir_de_Excel_Files3[[#This Row],[Coût total]]</f>
        <v>0.7</v>
      </c>
      <c r="M10" s="10">
        <f>Tableau_Lancer_la_requête_à_partir_de_Excel_Files3[[#This Row],[''FNADT'']]+Tableau_Lancer_la_requête_à_partir_de_Excel_Files3[[#This Row],[''Agriculture'']]</f>
        <v>0</v>
      </c>
      <c r="N10" s="6"/>
      <c r="O10" s="6"/>
      <c r="P10" s="9">
        <f>Tableau_Lancer_la_requête_à_partir_de_Excel_Files3[[#This Row],[''ALPC'']]+Tableau_Lancer_la_requête_à_partir_de_Excel_Files3[[#This Row],[''AURA'']]+Tableau_Lancer_la_requête_à_partir_de_Excel_Files3[[#This Row],[''BFC'']]+Tableau_Lancer_la_requête_à_partir_de_Excel_Files3[[#This Row],[''LRMP'']]</f>
        <v>32100</v>
      </c>
      <c r="Q10" s="6"/>
      <c r="R10" s="6"/>
      <c r="S10" s="6">
        <v>32100</v>
      </c>
      <c r="T10" s="6"/>
      <c r="U10" s="9">
        <f>Tableau_Lancer_la_requête_à_partir_de_Excel_Files3[[#This Row],[''03'']]+Tableau_Lancer_la_requête_à_partir_de_Excel_Files3[[#This Row],[''07'']]+Tableau_Lancer_la_requête_à_partir_de_Excel_Files3[[#This Row],[''11'']]+Tableau_Lancer_la_requête_à_partir_de_Excel_Files3[[#This Row],[''12'']]+Tableau_Lancer_la_requête_à_partir_de_Excel_Files3[[#This Row],[''15'']]+Tableau_Lancer_la_requête_à_partir_de_Excel_Files3[[#This Row],[''21'']]+Tableau_Lancer_la_requête_à_partir_de_Excel_Files3[[#This Row],[''19'']]+Tableau_Lancer_la_requête_à_partir_de_Excel_Files3[[#This Row],[''23'']]+Tableau_Lancer_la_requête_à_partir_de_Excel_Files3[[#This Row],[''30'']]+Tableau_Lancer_la_requête_à_partir_de_Excel_Files3[[#This Row],[''34'']]+Tableau_Lancer_la_requête_à_partir_de_Excel_Files3[[#This Row],[''42'']]+Tableau_Lancer_la_requête_à_partir_de_Excel_Files3[[#This Row],[''43'']]+Tableau_Lancer_la_requête_à_partir_de_Excel_Files3[[#This Row],[''46'']]+Tableau_Lancer_la_requête_à_partir_de_Excel_Files3[[#This Row],[''48'']]+Tableau_Lancer_la_requête_à_partir_de_Excel_Files3[[#This Row],[''58'']]+Tableau_Lancer_la_requête_à_partir_de_Excel_Files3[[#This Row],[''63'']]+Tableau_Lancer_la_requête_à_partir_de_Excel_Files3[[#This Row],[''69'']]+Tableau_Lancer_la_requête_à_partir_de_Excel_Files3[[#This Row],[''71'']]+Tableau_Lancer_la_requête_à_partir_de_Excel_Files3[[#This Row],[''81'']]+Tableau_Lancer_la_requête_à_partir_de_Excel_Files3[[#This Row],[''82'']]+Tableau_Lancer_la_requête_à_partir_de_Excel_Files3[[#This Row],[''87'']]+Tableau_Lancer_la_requête_à_partir_de_Excel_Files3[[#This Row],[''89'']]</f>
        <v>0</v>
      </c>
      <c r="V10" s="6"/>
      <c r="W10" s="6"/>
      <c r="X10" s="6"/>
      <c r="Y10" s="6"/>
      <c r="Z10" s="6"/>
      <c r="AA10" s="6"/>
      <c r="AB10" s="6"/>
      <c r="AC10" s="6"/>
      <c r="AD10" s="6"/>
      <c r="AE10" s="6"/>
      <c r="AF10" s="6"/>
      <c r="AG10" s="6"/>
      <c r="AH10" s="6"/>
      <c r="AI10" s="6"/>
      <c r="AJ10" s="6"/>
      <c r="AK10" s="6"/>
      <c r="AL10" s="6"/>
      <c r="AM10" s="6"/>
      <c r="AN10" s="6"/>
      <c r="AO10" s="6"/>
      <c r="AP10" s="6"/>
      <c r="AQ10" s="6"/>
      <c r="AR10" s="6">
        <v>42800</v>
      </c>
      <c r="AS10" s="6">
        <v>0</v>
      </c>
      <c r="AT10" s="6"/>
      <c r="CO10" s="3"/>
      <c r="CP10" s="3"/>
      <c r="CQ10" s="3"/>
      <c r="CR10" s="3"/>
      <c r="CS10" s="3"/>
      <c r="CT10" s="3"/>
      <c r="CU10" s="3"/>
      <c r="CV10" s="3"/>
      <c r="CW10" s="3"/>
      <c r="CX10" s="3"/>
      <c r="CY10" s="3"/>
      <c r="CZ10" s="3"/>
      <c r="DA10" s="3"/>
      <c r="DB10" s="3"/>
      <c r="DC10" s="3"/>
      <c r="DD10" s="3"/>
      <c r="DE10" s="3"/>
      <c r="DF10" s="3"/>
      <c r="DG10" s="3"/>
      <c r="DH10" s="3"/>
      <c r="DI10" s="3"/>
      <c r="DJ10" s="3"/>
    </row>
    <row r="11" spans="1:114" ht="75" x14ac:dyDescent="0.25">
      <c r="A11" s="2" t="s">
        <v>6</v>
      </c>
      <c r="B11" s="8" t="s">
        <v>92</v>
      </c>
      <c r="C11" s="8" t="s">
        <v>242</v>
      </c>
      <c r="D11" s="1" t="s">
        <v>93</v>
      </c>
      <c r="E11" s="1" t="s">
        <v>94</v>
      </c>
      <c r="F11" s="6">
        <v>102244</v>
      </c>
      <c r="G11" s="6">
        <v>102244</v>
      </c>
      <c r="H11" s="6">
        <f>IF(Tableau_Lancer_la_requête_à_partir_de_Excel_Files3[[#This Row],[Coût total Eligible FEDER]]="",Tableau_Lancer_la_requête_à_partir_de_Excel_Files3[[#This Row],[Coût total déposé]],Tableau_Lancer_la_requête_à_partir_de_Excel_Files3[[#This Row],[Coût total Eligible FEDER]])</f>
        <v>102244</v>
      </c>
      <c r="I11" s="6">
        <f>Tableau_Lancer_la_requête_à_partir_de_Excel_Files3[[#This Row],[Aide Massif Obtenu]]+Tableau_Lancer_la_requête_à_partir_de_Excel_Files3[[#This Row],[''Autre Public'']]</f>
        <v>71570.8</v>
      </c>
      <c r="J11" s="7">
        <f>Tableau_Lancer_la_requête_à_partir_de_Excel_Files3[[#This Row],[Aide Publique Obtenue]]/Tableau_Lancer_la_requête_à_partir_de_Excel_Files3[[#This Row],[Coût total]]</f>
        <v>0.70000000000000007</v>
      </c>
      <c r="K11" s="6">
        <f>Tableau_Lancer_la_requête_à_partir_de_Excel_Files3[[#This Row],[Etat]]+Tableau_Lancer_la_requête_à_partir_de_Excel_Files3[[#This Row],[Régions]]+Tableau_Lancer_la_requête_à_partir_de_Excel_Files3[[#This Row],[Départements]]+Tableau_Lancer_la_requête_à_partir_de_Excel_Files3[[#This Row],[''FEDER'']]</f>
        <v>30673.200000000001</v>
      </c>
      <c r="L11" s="7">
        <f>Tableau_Lancer_la_requête_à_partir_de_Excel_Files3[[#This Row],[Aide Massif Obtenu]]/Tableau_Lancer_la_requête_à_partir_de_Excel_Files3[[#This Row],[Coût total]]</f>
        <v>0.3</v>
      </c>
      <c r="M11" s="9">
        <f>Tableau_Lancer_la_requête_à_partir_de_Excel_Files3[[#This Row],[''FNADT'']]+Tableau_Lancer_la_requête_à_partir_de_Excel_Files3[[#This Row],[''Agriculture'']]</f>
        <v>0</v>
      </c>
      <c r="N11" s="6"/>
      <c r="O11" s="6"/>
      <c r="P11" s="9">
        <f>Tableau_Lancer_la_requête_à_partir_de_Excel_Files3[[#This Row],[''ALPC'']]+Tableau_Lancer_la_requête_à_partir_de_Excel_Files3[[#This Row],[''AURA'']]+Tableau_Lancer_la_requête_à_partir_de_Excel_Files3[[#This Row],[''BFC'']]+Tableau_Lancer_la_requête_à_partir_de_Excel_Files3[[#This Row],[''LRMP'']]</f>
        <v>0</v>
      </c>
      <c r="Q11" s="6"/>
      <c r="R11" s="6"/>
      <c r="S11" s="6"/>
      <c r="T11" s="6"/>
      <c r="U11" s="9">
        <f>Tableau_Lancer_la_requête_à_partir_de_Excel_Files3[[#This Row],[''03'']]+Tableau_Lancer_la_requête_à_partir_de_Excel_Files3[[#This Row],[''07'']]+Tableau_Lancer_la_requête_à_partir_de_Excel_Files3[[#This Row],[''11'']]+Tableau_Lancer_la_requête_à_partir_de_Excel_Files3[[#This Row],[''12'']]+Tableau_Lancer_la_requête_à_partir_de_Excel_Files3[[#This Row],[''15'']]+Tableau_Lancer_la_requête_à_partir_de_Excel_Files3[[#This Row],[''21'']]+Tableau_Lancer_la_requête_à_partir_de_Excel_Files3[[#This Row],[''19'']]+Tableau_Lancer_la_requête_à_partir_de_Excel_Files3[[#This Row],[''23'']]+Tableau_Lancer_la_requête_à_partir_de_Excel_Files3[[#This Row],[''30'']]+Tableau_Lancer_la_requête_à_partir_de_Excel_Files3[[#This Row],[''34'']]+Tableau_Lancer_la_requête_à_partir_de_Excel_Files3[[#This Row],[''42'']]+Tableau_Lancer_la_requête_à_partir_de_Excel_Files3[[#This Row],[''43'']]+Tableau_Lancer_la_requête_à_partir_de_Excel_Files3[[#This Row],[''46'']]+Tableau_Lancer_la_requête_à_partir_de_Excel_Files3[[#This Row],[''48'']]+Tableau_Lancer_la_requête_à_partir_de_Excel_Files3[[#This Row],[''58'']]+Tableau_Lancer_la_requête_à_partir_de_Excel_Files3[[#This Row],[''63'']]+Tableau_Lancer_la_requête_à_partir_de_Excel_Files3[[#This Row],[''69'']]+Tableau_Lancer_la_requête_à_partir_de_Excel_Files3[[#This Row],[''71'']]+Tableau_Lancer_la_requête_à_partir_de_Excel_Files3[[#This Row],[''81'']]+Tableau_Lancer_la_requête_à_partir_de_Excel_Files3[[#This Row],[''82'']]+Tableau_Lancer_la_requête_à_partir_de_Excel_Files3[[#This Row],[''87'']]+Tableau_Lancer_la_requête_à_partir_de_Excel_Files3[[#This Row],[''89'']]</f>
        <v>0</v>
      </c>
      <c r="V11" s="6"/>
      <c r="W11" s="6"/>
      <c r="X11" s="6"/>
      <c r="Y11" s="6"/>
      <c r="Z11" s="6"/>
      <c r="AA11" s="6"/>
      <c r="AB11" s="6"/>
      <c r="AC11" s="6"/>
      <c r="AD11" s="6"/>
      <c r="AE11" s="6"/>
      <c r="AF11" s="6"/>
      <c r="AG11" s="6"/>
      <c r="AH11" s="6"/>
      <c r="AI11" s="6"/>
      <c r="AJ11" s="6"/>
      <c r="AK11" s="6"/>
      <c r="AL11" s="6"/>
      <c r="AM11" s="6"/>
      <c r="AN11" s="6"/>
      <c r="AO11" s="6"/>
      <c r="AP11" s="6"/>
      <c r="AQ11" s="6"/>
      <c r="AR11" s="6">
        <v>30673.200000000001</v>
      </c>
      <c r="AS11" s="6">
        <v>40897.599999999999</v>
      </c>
      <c r="AT11" s="6"/>
      <c r="CO11" s="3"/>
      <c r="CP11" s="3"/>
      <c r="CQ11" s="3"/>
      <c r="CR11" s="3"/>
      <c r="CS11" s="3"/>
      <c r="CT11" s="3"/>
      <c r="CU11" s="3"/>
      <c r="CV11" s="3"/>
      <c r="CW11" s="3"/>
      <c r="CX11" s="3"/>
      <c r="CY11" s="3"/>
      <c r="CZ11" s="3"/>
      <c r="DA11" s="3"/>
      <c r="DB11" s="3"/>
      <c r="DC11" s="3"/>
      <c r="DD11" s="3"/>
      <c r="DE11" s="3"/>
      <c r="DF11" s="3"/>
      <c r="DG11" s="3"/>
      <c r="DH11" s="3"/>
      <c r="DI11" s="3"/>
      <c r="DJ11" s="3"/>
    </row>
    <row r="12" spans="1:114" ht="30" x14ac:dyDescent="0.25">
      <c r="A12" s="2" t="s">
        <v>6</v>
      </c>
      <c r="B12" s="8" t="s">
        <v>132</v>
      </c>
      <c r="C12" s="8" t="s">
        <v>129</v>
      </c>
      <c r="D12" s="1" t="s">
        <v>130</v>
      </c>
      <c r="E12" s="1" t="s">
        <v>131</v>
      </c>
      <c r="F12" s="6">
        <v>75000</v>
      </c>
      <c r="G12" s="6">
        <v>72060.490000000005</v>
      </c>
      <c r="H12" s="6">
        <f>IF(Tableau_Lancer_la_requête_à_partir_de_Excel_Files3[[#This Row],[Coût total Eligible FEDER]]="",Tableau_Lancer_la_requête_à_partir_de_Excel_Files3[[#This Row],[Coût total déposé]],Tableau_Lancer_la_requête_à_partir_de_Excel_Files3[[#This Row],[Coût total Eligible FEDER]])</f>
        <v>72060.490000000005</v>
      </c>
      <c r="I12" s="6">
        <f>Tableau_Lancer_la_requête_à_partir_de_Excel_Files3[[#This Row],[Aide Massif Obtenu]]+Tableau_Lancer_la_requête_à_partir_de_Excel_Files3[[#This Row],[''Autre Public'']]</f>
        <v>50442</v>
      </c>
      <c r="J12" s="7">
        <f>Tableau_Lancer_la_requête_à_partir_de_Excel_Files3[[#This Row],[Aide Publique Obtenue]]/Tableau_Lancer_la_requête_à_partir_de_Excel_Files3[[#This Row],[Coût total]]</f>
        <v>0.69999524011007974</v>
      </c>
      <c r="K12" s="6">
        <f>Tableau_Lancer_la_requête_à_partir_de_Excel_Files3[[#This Row],[Etat]]+Tableau_Lancer_la_requête_à_partir_de_Excel_Files3[[#This Row],[Régions]]+Tableau_Lancer_la_requête_à_partir_de_Excel_Files3[[#This Row],[Départements]]+Tableau_Lancer_la_requête_à_partir_de_Excel_Files3[[#This Row],[''FEDER'']]</f>
        <v>50442</v>
      </c>
      <c r="L12" s="7">
        <f>Tableau_Lancer_la_requête_à_partir_de_Excel_Files3[[#This Row],[Aide Massif Obtenu]]/Tableau_Lancer_la_requête_à_partir_de_Excel_Files3[[#This Row],[Coût total]]</f>
        <v>0.69999524011007974</v>
      </c>
      <c r="M12" s="9">
        <f>Tableau_Lancer_la_requête_à_partir_de_Excel_Files3[[#This Row],[''FNADT'']]+Tableau_Lancer_la_requête_à_partir_de_Excel_Files3[[#This Row],[''Agriculture'']]</f>
        <v>0</v>
      </c>
      <c r="N12" s="6"/>
      <c r="O12" s="6"/>
      <c r="P12" s="9">
        <f>Tableau_Lancer_la_requête_à_partir_de_Excel_Files3[[#This Row],[''ALPC'']]+Tableau_Lancer_la_requête_à_partir_de_Excel_Files3[[#This Row],[''AURA'']]+Tableau_Lancer_la_requête_à_partir_de_Excel_Files3[[#This Row],[''BFC'']]+Tableau_Lancer_la_requête_à_partir_de_Excel_Files3[[#This Row],[''LRMP'']]</f>
        <v>0</v>
      </c>
      <c r="Q12" s="6"/>
      <c r="R12" s="6"/>
      <c r="S12" s="6"/>
      <c r="T12" s="6"/>
      <c r="U12" s="9">
        <f>Tableau_Lancer_la_requête_à_partir_de_Excel_Files3[[#This Row],[''03'']]+Tableau_Lancer_la_requête_à_partir_de_Excel_Files3[[#This Row],[''07'']]+Tableau_Lancer_la_requête_à_partir_de_Excel_Files3[[#This Row],[''11'']]+Tableau_Lancer_la_requête_à_partir_de_Excel_Files3[[#This Row],[''12'']]+Tableau_Lancer_la_requête_à_partir_de_Excel_Files3[[#This Row],[''15'']]+Tableau_Lancer_la_requête_à_partir_de_Excel_Files3[[#This Row],[''21'']]+Tableau_Lancer_la_requête_à_partir_de_Excel_Files3[[#This Row],[''19'']]+Tableau_Lancer_la_requête_à_partir_de_Excel_Files3[[#This Row],[''23'']]+Tableau_Lancer_la_requête_à_partir_de_Excel_Files3[[#This Row],[''30'']]+Tableau_Lancer_la_requête_à_partir_de_Excel_Files3[[#This Row],[''34'']]+Tableau_Lancer_la_requête_à_partir_de_Excel_Files3[[#This Row],[''42'']]+Tableau_Lancer_la_requête_à_partir_de_Excel_Files3[[#This Row],[''43'']]+Tableau_Lancer_la_requête_à_partir_de_Excel_Files3[[#This Row],[''46'']]+Tableau_Lancer_la_requête_à_partir_de_Excel_Files3[[#This Row],[''48'']]+Tableau_Lancer_la_requête_à_partir_de_Excel_Files3[[#This Row],[''58'']]+Tableau_Lancer_la_requête_à_partir_de_Excel_Files3[[#This Row],[''63'']]+Tableau_Lancer_la_requête_à_partir_de_Excel_Files3[[#This Row],[''69'']]+Tableau_Lancer_la_requête_à_partir_de_Excel_Files3[[#This Row],[''71'']]+Tableau_Lancer_la_requête_à_partir_de_Excel_Files3[[#This Row],[''81'']]+Tableau_Lancer_la_requête_à_partir_de_Excel_Files3[[#This Row],[''82'']]+Tableau_Lancer_la_requête_à_partir_de_Excel_Files3[[#This Row],[''87'']]+Tableau_Lancer_la_requête_à_partir_de_Excel_Files3[[#This Row],[''89'']]</f>
        <v>0</v>
      </c>
      <c r="V12" s="6"/>
      <c r="W12" s="6"/>
      <c r="X12" s="6"/>
      <c r="Y12" s="6"/>
      <c r="Z12" s="6"/>
      <c r="AA12" s="6"/>
      <c r="AB12" s="6"/>
      <c r="AC12" s="6"/>
      <c r="AD12" s="6"/>
      <c r="AE12" s="6"/>
      <c r="AF12" s="6"/>
      <c r="AG12" s="6"/>
      <c r="AH12" s="6"/>
      <c r="AI12" s="6"/>
      <c r="AJ12" s="6"/>
      <c r="AK12" s="6"/>
      <c r="AL12" s="6"/>
      <c r="AM12" s="6"/>
      <c r="AN12" s="6"/>
      <c r="AO12" s="6"/>
      <c r="AP12" s="6"/>
      <c r="AQ12" s="6"/>
      <c r="AR12" s="6">
        <v>50442</v>
      </c>
      <c r="AS12" s="6">
        <v>0</v>
      </c>
      <c r="AT12" s="6"/>
      <c r="CO12" s="3"/>
      <c r="CP12" s="3"/>
      <c r="CQ12" s="3"/>
      <c r="CR12" s="3"/>
      <c r="CS12" s="3"/>
      <c r="CT12" s="3"/>
      <c r="CU12" s="3"/>
      <c r="CV12" s="3"/>
      <c r="CW12" s="3"/>
      <c r="CX12" s="3"/>
      <c r="CY12" s="3"/>
      <c r="CZ12" s="3"/>
      <c r="DA12" s="3"/>
      <c r="DB12" s="3"/>
      <c r="DC12" s="3"/>
      <c r="DD12" s="3"/>
      <c r="DE12" s="3"/>
      <c r="DF12" s="3"/>
      <c r="DG12" s="3"/>
      <c r="DH12" s="3"/>
      <c r="DI12" s="3"/>
      <c r="DJ12" s="3"/>
    </row>
    <row r="13" spans="1:114" ht="30" x14ac:dyDescent="0.25">
      <c r="A13" s="2" t="s">
        <v>5</v>
      </c>
      <c r="B13" s="8" t="s">
        <v>133</v>
      </c>
      <c r="C13" s="8" t="s">
        <v>133</v>
      </c>
      <c r="D13" s="1" t="s">
        <v>134</v>
      </c>
      <c r="E13" s="1" t="s">
        <v>135</v>
      </c>
      <c r="F13" s="6">
        <v>79696.639999999999</v>
      </c>
      <c r="G13" s="6"/>
      <c r="H13" s="6">
        <f>IF(Tableau_Lancer_la_requête_à_partir_de_Excel_Files3[[#This Row],[Coût total Eligible FEDER]]="",Tableau_Lancer_la_requête_à_partir_de_Excel_Files3[[#This Row],[Coût total déposé]],Tableau_Lancer_la_requête_à_partir_de_Excel_Files3[[#This Row],[Coût total Eligible FEDER]])</f>
        <v>79696.639999999999</v>
      </c>
      <c r="I13" s="6">
        <f>Tableau_Lancer_la_requête_à_partir_de_Excel_Files3[[#This Row],[Aide Massif Obtenu]]+Tableau_Lancer_la_requête_à_partir_de_Excel_Files3[[#This Row],[''Autre Public'']]</f>
        <v>55787</v>
      </c>
      <c r="J13" s="7">
        <f>Tableau_Lancer_la_requête_à_partir_de_Excel_Files3[[#This Row],[Aide Publique Obtenue]]/Tableau_Lancer_la_requête_à_partir_de_Excel_Files3[[#This Row],[Coût total]]</f>
        <v>0.69999186916788458</v>
      </c>
      <c r="K13" s="6">
        <f>Tableau_Lancer_la_requête_à_partir_de_Excel_Files3[[#This Row],[Etat]]+Tableau_Lancer_la_requête_à_partir_de_Excel_Files3[[#This Row],[Régions]]+Tableau_Lancer_la_requête_à_partir_de_Excel_Files3[[#This Row],[Départements]]+Tableau_Lancer_la_requête_à_partir_de_Excel_Files3[[#This Row],[''FEDER'']]</f>
        <v>55787</v>
      </c>
      <c r="L13" s="7">
        <f>Tableau_Lancer_la_requête_à_partir_de_Excel_Files3[[#This Row],[Aide Massif Obtenu]]/Tableau_Lancer_la_requête_à_partir_de_Excel_Files3[[#This Row],[Coût total]]</f>
        <v>0.69999186916788458</v>
      </c>
      <c r="M13" s="9">
        <f>Tableau_Lancer_la_requête_à_partir_de_Excel_Files3[[#This Row],[''FNADT'']]+Tableau_Lancer_la_requête_à_partir_de_Excel_Files3[[#This Row],[''Agriculture'']]</f>
        <v>39787</v>
      </c>
      <c r="N13" s="6">
        <v>39787</v>
      </c>
      <c r="O13" s="6"/>
      <c r="P13" s="9">
        <f>Tableau_Lancer_la_requête_à_partir_de_Excel_Files3[[#This Row],[''ALPC'']]+Tableau_Lancer_la_requête_à_partir_de_Excel_Files3[[#This Row],[''AURA'']]+Tableau_Lancer_la_requête_à_partir_de_Excel_Files3[[#This Row],[''BFC'']]+Tableau_Lancer_la_requête_à_partir_de_Excel_Files3[[#This Row],[''LRMP'']]</f>
        <v>16000</v>
      </c>
      <c r="Q13" s="6"/>
      <c r="R13" s="6">
        <v>16000</v>
      </c>
      <c r="S13" s="6"/>
      <c r="T13" s="6"/>
      <c r="U13" s="9">
        <f>Tableau_Lancer_la_requête_à_partir_de_Excel_Files3[[#This Row],[''03'']]+Tableau_Lancer_la_requête_à_partir_de_Excel_Files3[[#This Row],[''07'']]+Tableau_Lancer_la_requête_à_partir_de_Excel_Files3[[#This Row],[''11'']]+Tableau_Lancer_la_requête_à_partir_de_Excel_Files3[[#This Row],[''12'']]+Tableau_Lancer_la_requête_à_partir_de_Excel_Files3[[#This Row],[''15'']]+Tableau_Lancer_la_requête_à_partir_de_Excel_Files3[[#This Row],[''21'']]+Tableau_Lancer_la_requête_à_partir_de_Excel_Files3[[#This Row],[''19'']]+Tableau_Lancer_la_requête_à_partir_de_Excel_Files3[[#This Row],[''23'']]+Tableau_Lancer_la_requête_à_partir_de_Excel_Files3[[#This Row],[''30'']]+Tableau_Lancer_la_requête_à_partir_de_Excel_Files3[[#This Row],[''34'']]+Tableau_Lancer_la_requête_à_partir_de_Excel_Files3[[#This Row],[''42'']]+Tableau_Lancer_la_requête_à_partir_de_Excel_Files3[[#This Row],[''43'']]+Tableau_Lancer_la_requête_à_partir_de_Excel_Files3[[#This Row],[''46'']]+Tableau_Lancer_la_requête_à_partir_de_Excel_Files3[[#This Row],[''48'']]+Tableau_Lancer_la_requête_à_partir_de_Excel_Files3[[#This Row],[''58'']]+Tableau_Lancer_la_requête_à_partir_de_Excel_Files3[[#This Row],[''63'']]+Tableau_Lancer_la_requête_à_partir_de_Excel_Files3[[#This Row],[''69'']]+Tableau_Lancer_la_requête_à_partir_de_Excel_Files3[[#This Row],[''71'']]+Tableau_Lancer_la_requête_à_partir_de_Excel_Files3[[#This Row],[''81'']]+Tableau_Lancer_la_requête_à_partir_de_Excel_Files3[[#This Row],[''82'']]+Tableau_Lancer_la_requête_à_partir_de_Excel_Files3[[#This Row],[''87'']]+Tableau_Lancer_la_requête_à_partir_de_Excel_Files3[[#This Row],[''89'']]</f>
        <v>0</v>
      </c>
      <c r="V13" s="6"/>
      <c r="W13" s="6"/>
      <c r="X13" s="6"/>
      <c r="Y13" s="6"/>
      <c r="Z13" s="6"/>
      <c r="AA13" s="6"/>
      <c r="AB13" s="6"/>
      <c r="AC13" s="6"/>
      <c r="AD13" s="6"/>
      <c r="AE13" s="6"/>
      <c r="AF13" s="6"/>
      <c r="AG13" s="6"/>
      <c r="AH13" s="6"/>
      <c r="AI13" s="6"/>
      <c r="AJ13" s="6"/>
      <c r="AK13" s="6"/>
      <c r="AL13" s="6"/>
      <c r="AM13" s="6"/>
      <c r="AN13" s="6"/>
      <c r="AO13" s="6"/>
      <c r="AP13" s="6"/>
      <c r="AQ13" s="6"/>
      <c r="AR13" s="6">
        <v>0</v>
      </c>
      <c r="AS13" s="6">
        <v>0</v>
      </c>
      <c r="AT13" s="6"/>
      <c r="CO13" s="3"/>
      <c r="CP13" s="3"/>
      <c r="CQ13" s="3"/>
      <c r="CR13" s="3"/>
      <c r="CS13" s="3"/>
      <c r="CT13" s="3"/>
      <c r="CU13" s="3"/>
      <c r="CV13" s="3"/>
      <c r="CW13" s="3"/>
      <c r="CX13" s="3"/>
      <c r="CY13" s="3"/>
      <c r="CZ13" s="3"/>
      <c r="DA13" s="3"/>
      <c r="DB13" s="3"/>
      <c r="DC13" s="3"/>
      <c r="DD13" s="3"/>
      <c r="DE13" s="3"/>
      <c r="DF13" s="3"/>
      <c r="DG13" s="3"/>
      <c r="DH13" s="3"/>
      <c r="DI13" s="3"/>
      <c r="DJ13" s="3"/>
    </row>
    <row r="14" spans="1:114" ht="45" x14ac:dyDescent="0.25">
      <c r="A14" s="2" t="s">
        <v>6</v>
      </c>
      <c r="B14" s="8" t="s">
        <v>137</v>
      </c>
      <c r="C14" s="8" t="s">
        <v>243</v>
      </c>
      <c r="D14" s="1" t="s">
        <v>7</v>
      </c>
      <c r="E14" s="1" t="s">
        <v>136</v>
      </c>
      <c r="F14" s="6">
        <v>82880</v>
      </c>
      <c r="G14" s="6">
        <v>82880</v>
      </c>
      <c r="H14" s="6">
        <f>IF(Tableau_Lancer_la_requête_à_partir_de_Excel_Files3[[#This Row],[Coût total Eligible FEDER]]="",Tableau_Lancer_la_requête_à_partir_de_Excel_Files3[[#This Row],[Coût total déposé]],Tableau_Lancer_la_requête_à_partir_de_Excel_Files3[[#This Row],[Coût total Eligible FEDER]])</f>
        <v>82880</v>
      </c>
      <c r="I14" s="6">
        <f>Tableau_Lancer_la_requête_à_partir_de_Excel_Files3[[#This Row],[Aide Massif Obtenu]]+Tableau_Lancer_la_requête_à_partir_de_Excel_Files3[[#This Row],[''Autre Public'']]</f>
        <v>57880</v>
      </c>
      <c r="J14" s="7">
        <f>Tableau_Lancer_la_requête_à_partir_de_Excel_Files3[[#This Row],[Aide Publique Obtenue]]/Tableau_Lancer_la_requête_à_partir_de_Excel_Files3[[#This Row],[Coût total]]</f>
        <v>0.69835907335907332</v>
      </c>
      <c r="K14" s="6">
        <f>Tableau_Lancer_la_requête_à_partir_de_Excel_Files3[[#This Row],[Etat]]+Tableau_Lancer_la_requête_à_partir_de_Excel_Files3[[#This Row],[Régions]]+Tableau_Lancer_la_requête_à_partir_de_Excel_Files3[[#This Row],[Départements]]+Tableau_Lancer_la_requête_à_partir_de_Excel_Files3[[#This Row],[''FEDER'']]</f>
        <v>57880</v>
      </c>
      <c r="L14" s="7">
        <f>Tableau_Lancer_la_requête_à_partir_de_Excel_Files3[[#This Row],[Aide Massif Obtenu]]/Tableau_Lancer_la_requête_à_partir_de_Excel_Files3[[#This Row],[Coût total]]</f>
        <v>0.69835907335907332</v>
      </c>
      <c r="M14" s="9">
        <f>Tableau_Lancer_la_requête_à_partir_de_Excel_Files3[[#This Row],[''FNADT'']]+Tableau_Lancer_la_requête_à_partir_de_Excel_Files3[[#This Row],[''Agriculture'']]</f>
        <v>16576</v>
      </c>
      <c r="N14" s="6">
        <v>16576</v>
      </c>
      <c r="O14" s="6"/>
      <c r="P14" s="9">
        <f>Tableau_Lancer_la_requête_à_partir_de_Excel_Files3[[#This Row],[''ALPC'']]+Tableau_Lancer_la_requête_à_partir_de_Excel_Files3[[#This Row],[''AURA'']]+Tableau_Lancer_la_requête_à_partir_de_Excel_Files3[[#This Row],[''BFC'']]+Tableau_Lancer_la_requête_à_partir_de_Excel_Files3[[#This Row],[''LRMP'']]</f>
        <v>0</v>
      </c>
      <c r="Q14" s="6"/>
      <c r="R14" s="6"/>
      <c r="S14" s="6"/>
      <c r="T14" s="6"/>
      <c r="U14" s="9">
        <f>Tableau_Lancer_la_requête_à_partir_de_Excel_Files3[[#This Row],[''03'']]+Tableau_Lancer_la_requête_à_partir_de_Excel_Files3[[#This Row],[''07'']]+Tableau_Lancer_la_requête_à_partir_de_Excel_Files3[[#This Row],[''11'']]+Tableau_Lancer_la_requête_à_partir_de_Excel_Files3[[#This Row],[''12'']]+Tableau_Lancer_la_requête_à_partir_de_Excel_Files3[[#This Row],[''15'']]+Tableau_Lancer_la_requête_à_partir_de_Excel_Files3[[#This Row],[''21'']]+Tableau_Lancer_la_requête_à_partir_de_Excel_Files3[[#This Row],[''19'']]+Tableau_Lancer_la_requête_à_partir_de_Excel_Files3[[#This Row],[''23'']]+Tableau_Lancer_la_requête_à_partir_de_Excel_Files3[[#This Row],[''30'']]+Tableau_Lancer_la_requête_à_partir_de_Excel_Files3[[#This Row],[''34'']]+Tableau_Lancer_la_requête_à_partir_de_Excel_Files3[[#This Row],[''42'']]+Tableau_Lancer_la_requête_à_partir_de_Excel_Files3[[#This Row],[''43'']]+Tableau_Lancer_la_requête_à_partir_de_Excel_Files3[[#This Row],[''46'']]+Tableau_Lancer_la_requête_à_partir_de_Excel_Files3[[#This Row],[''48'']]+Tableau_Lancer_la_requête_à_partir_de_Excel_Files3[[#This Row],[''58'']]+Tableau_Lancer_la_requête_à_partir_de_Excel_Files3[[#This Row],[''63'']]+Tableau_Lancer_la_requête_à_partir_de_Excel_Files3[[#This Row],[''69'']]+Tableau_Lancer_la_requête_à_partir_de_Excel_Files3[[#This Row],[''71'']]+Tableau_Lancer_la_requête_à_partir_de_Excel_Files3[[#This Row],[''81'']]+Tableau_Lancer_la_requête_à_partir_de_Excel_Files3[[#This Row],[''82'']]+Tableau_Lancer_la_requête_à_partir_de_Excel_Files3[[#This Row],[''87'']]+Tableau_Lancer_la_requête_à_partir_de_Excel_Files3[[#This Row],[''89'']]</f>
        <v>0</v>
      </c>
      <c r="V14" s="6"/>
      <c r="W14" s="6"/>
      <c r="X14" s="6"/>
      <c r="Y14" s="6"/>
      <c r="Z14" s="6"/>
      <c r="AA14" s="6"/>
      <c r="AB14" s="6"/>
      <c r="AC14" s="6"/>
      <c r="AD14" s="6"/>
      <c r="AE14" s="6"/>
      <c r="AF14" s="6"/>
      <c r="AG14" s="6"/>
      <c r="AH14" s="6"/>
      <c r="AI14" s="6"/>
      <c r="AJ14" s="6"/>
      <c r="AK14" s="6"/>
      <c r="AL14" s="6"/>
      <c r="AM14" s="6"/>
      <c r="AN14" s="6"/>
      <c r="AO14" s="6"/>
      <c r="AP14" s="6"/>
      <c r="AQ14" s="6"/>
      <c r="AR14" s="6">
        <v>41304</v>
      </c>
      <c r="AS14" s="6">
        <v>0</v>
      </c>
      <c r="AT14" s="6"/>
      <c r="CO14" s="3"/>
      <c r="CP14" s="3"/>
      <c r="CQ14" s="3"/>
      <c r="CR14" s="3"/>
      <c r="CS14" s="3"/>
      <c r="CT14" s="3"/>
      <c r="CU14" s="3"/>
      <c r="CV14" s="3"/>
      <c r="CW14" s="3"/>
      <c r="CX14" s="3"/>
      <c r="CY14" s="3"/>
      <c r="CZ14" s="3"/>
      <c r="DA14" s="3"/>
      <c r="DB14" s="3"/>
      <c r="DC14" s="3"/>
      <c r="DD14" s="3"/>
      <c r="DE14" s="3"/>
      <c r="DF14" s="3"/>
      <c r="DG14" s="3"/>
      <c r="DH14" s="3"/>
      <c r="DI14" s="3"/>
      <c r="DJ14" s="3"/>
    </row>
    <row r="15" spans="1:114" ht="45" x14ac:dyDescent="0.25">
      <c r="A15" s="2" t="s">
        <v>6</v>
      </c>
      <c r="B15" s="8" t="s">
        <v>139</v>
      </c>
      <c r="C15" s="8" t="s">
        <v>244</v>
      </c>
      <c r="D15" s="1" t="s">
        <v>138</v>
      </c>
      <c r="E15" s="1" t="s">
        <v>136</v>
      </c>
      <c r="F15" s="6">
        <v>260000</v>
      </c>
      <c r="G15" s="6">
        <v>262696.65000000002</v>
      </c>
      <c r="H15" s="6">
        <f>IF(Tableau_Lancer_la_requête_à_partir_de_Excel_Files3[[#This Row],[Coût total Eligible FEDER]]="",Tableau_Lancer_la_requête_à_partir_de_Excel_Files3[[#This Row],[Coût total déposé]],Tableau_Lancer_la_requête_à_partir_de_Excel_Files3[[#This Row],[Coût total Eligible FEDER]])</f>
        <v>262696.65000000002</v>
      </c>
      <c r="I15" s="6">
        <f>Tableau_Lancer_la_requête_à_partir_de_Excel_Files3[[#This Row],[Aide Massif Obtenu]]+Tableau_Lancer_la_requête_à_partir_de_Excel_Files3[[#This Row],[''Autre Public'']]</f>
        <v>130674</v>
      </c>
      <c r="J15" s="7">
        <f>Tableau_Lancer_la_requête_à_partir_de_Excel_Files3[[#This Row],[Aide Publique Obtenue]]/Tableau_Lancer_la_requête_à_partir_de_Excel_Files3[[#This Row],[Coût total]]</f>
        <v>0.4974330658575204</v>
      </c>
      <c r="K15" s="6">
        <f>Tableau_Lancer_la_requête_à_partir_de_Excel_Files3[[#This Row],[Etat]]+Tableau_Lancer_la_requête_à_partir_de_Excel_Files3[[#This Row],[Régions]]+Tableau_Lancer_la_requête_à_partir_de_Excel_Files3[[#This Row],[Départements]]+Tableau_Lancer_la_requête_à_partir_de_Excel_Files3[[#This Row],[''FEDER'']]</f>
        <v>130674</v>
      </c>
      <c r="L15" s="7">
        <f>Tableau_Lancer_la_requête_à_partir_de_Excel_Files3[[#This Row],[Aide Massif Obtenu]]/Tableau_Lancer_la_requête_à_partir_de_Excel_Files3[[#This Row],[Coût total]]</f>
        <v>0.4974330658575204</v>
      </c>
      <c r="M15" s="9">
        <f>Tableau_Lancer_la_requête_à_partir_de_Excel_Files3[[#This Row],[''FNADT'']]+Tableau_Lancer_la_requête_à_partir_de_Excel_Files3[[#This Row],[''Agriculture'']]</f>
        <v>65000</v>
      </c>
      <c r="N15" s="6">
        <v>65000</v>
      </c>
      <c r="O15" s="6"/>
      <c r="P15" s="9">
        <f>Tableau_Lancer_la_requête_à_partir_de_Excel_Files3[[#This Row],[''ALPC'']]+Tableau_Lancer_la_requête_à_partir_de_Excel_Files3[[#This Row],[''AURA'']]+Tableau_Lancer_la_requête_à_partir_de_Excel_Files3[[#This Row],[''BFC'']]+Tableau_Lancer_la_requête_à_partir_de_Excel_Files3[[#This Row],[''LRMP'']]</f>
        <v>0</v>
      </c>
      <c r="Q15" s="6"/>
      <c r="R15" s="6"/>
      <c r="S15" s="6"/>
      <c r="T15" s="6"/>
      <c r="U15" s="9">
        <f>Tableau_Lancer_la_requête_à_partir_de_Excel_Files3[[#This Row],[''03'']]+Tableau_Lancer_la_requête_à_partir_de_Excel_Files3[[#This Row],[''07'']]+Tableau_Lancer_la_requête_à_partir_de_Excel_Files3[[#This Row],[''11'']]+Tableau_Lancer_la_requête_à_partir_de_Excel_Files3[[#This Row],[''12'']]+Tableau_Lancer_la_requête_à_partir_de_Excel_Files3[[#This Row],[''15'']]+Tableau_Lancer_la_requête_à_partir_de_Excel_Files3[[#This Row],[''21'']]+Tableau_Lancer_la_requête_à_partir_de_Excel_Files3[[#This Row],[''19'']]+Tableau_Lancer_la_requête_à_partir_de_Excel_Files3[[#This Row],[''23'']]+Tableau_Lancer_la_requête_à_partir_de_Excel_Files3[[#This Row],[''30'']]+Tableau_Lancer_la_requête_à_partir_de_Excel_Files3[[#This Row],[''34'']]+Tableau_Lancer_la_requête_à_partir_de_Excel_Files3[[#This Row],[''42'']]+Tableau_Lancer_la_requête_à_partir_de_Excel_Files3[[#This Row],[''43'']]+Tableau_Lancer_la_requête_à_partir_de_Excel_Files3[[#This Row],[''46'']]+Tableau_Lancer_la_requête_à_partir_de_Excel_Files3[[#This Row],[''48'']]+Tableau_Lancer_la_requête_à_partir_de_Excel_Files3[[#This Row],[''58'']]+Tableau_Lancer_la_requête_à_partir_de_Excel_Files3[[#This Row],[''63'']]+Tableau_Lancer_la_requête_à_partir_de_Excel_Files3[[#This Row],[''69'']]+Tableau_Lancer_la_requête_à_partir_de_Excel_Files3[[#This Row],[''71'']]+Tableau_Lancer_la_requête_à_partir_de_Excel_Files3[[#This Row],[''81'']]+Tableau_Lancer_la_requête_à_partir_de_Excel_Files3[[#This Row],[''82'']]+Tableau_Lancer_la_requête_à_partir_de_Excel_Files3[[#This Row],[''87'']]+Tableau_Lancer_la_requête_à_partir_de_Excel_Files3[[#This Row],[''89'']]</f>
        <v>0</v>
      </c>
      <c r="V15" s="6"/>
      <c r="W15" s="6"/>
      <c r="X15" s="6"/>
      <c r="Y15" s="6"/>
      <c r="Z15" s="6"/>
      <c r="AA15" s="6"/>
      <c r="AB15" s="6"/>
      <c r="AC15" s="6"/>
      <c r="AD15" s="6"/>
      <c r="AE15" s="6"/>
      <c r="AF15" s="6"/>
      <c r="AG15" s="6"/>
      <c r="AH15" s="6"/>
      <c r="AI15" s="6"/>
      <c r="AJ15" s="6"/>
      <c r="AK15" s="6"/>
      <c r="AL15" s="6"/>
      <c r="AM15" s="6"/>
      <c r="AN15" s="6"/>
      <c r="AO15" s="6"/>
      <c r="AP15" s="6"/>
      <c r="AQ15" s="6"/>
      <c r="AR15" s="6">
        <v>65674</v>
      </c>
      <c r="AS15" s="6">
        <v>0</v>
      </c>
      <c r="AT15" s="6"/>
      <c r="CO15" s="3"/>
      <c r="CP15" s="3"/>
      <c r="CQ15" s="3"/>
      <c r="CR15" s="3"/>
      <c r="CS15" s="3"/>
      <c r="CT15" s="3"/>
      <c r="CU15" s="3"/>
      <c r="CV15" s="3"/>
      <c r="CW15" s="3"/>
      <c r="CX15" s="3"/>
      <c r="CY15" s="3"/>
      <c r="CZ15" s="3"/>
      <c r="DA15" s="3"/>
      <c r="DB15" s="3"/>
      <c r="DC15" s="3"/>
      <c r="DD15" s="3"/>
      <c r="DE15" s="3"/>
      <c r="DF15" s="3"/>
      <c r="DG15" s="3"/>
      <c r="DH15" s="3"/>
      <c r="DI15" s="3"/>
      <c r="DJ15" s="3"/>
    </row>
    <row r="16" spans="1:114" ht="30" x14ac:dyDescent="0.25">
      <c r="A16" s="2" t="s">
        <v>6</v>
      </c>
      <c r="B16" s="8" t="s">
        <v>143</v>
      </c>
      <c r="C16" s="8" t="s">
        <v>140</v>
      </c>
      <c r="D16" s="1" t="s">
        <v>141</v>
      </c>
      <c r="E16" s="1" t="s">
        <v>142</v>
      </c>
      <c r="F16" s="6">
        <v>126916.25</v>
      </c>
      <c r="G16" s="6">
        <v>126317</v>
      </c>
      <c r="H16" s="6">
        <f>IF(Tableau_Lancer_la_requête_à_partir_de_Excel_Files3[[#This Row],[Coût total Eligible FEDER]]="",Tableau_Lancer_la_requête_à_partir_de_Excel_Files3[[#This Row],[Coût total déposé]],Tableau_Lancer_la_requête_à_partir_de_Excel_Files3[[#This Row],[Coût total Eligible FEDER]])</f>
        <v>126317</v>
      </c>
      <c r="I16" s="6">
        <f>Tableau_Lancer_la_requête_à_partir_de_Excel_Files3[[#This Row],[Aide Massif Obtenu]]+Tableau_Lancer_la_requête_à_partir_de_Excel_Files3[[#This Row],[''Autre Public'']]</f>
        <v>75790</v>
      </c>
      <c r="J16" s="7">
        <f>Tableau_Lancer_la_requête_à_partir_de_Excel_Files3[[#This Row],[Aide Publique Obtenue]]/Tableau_Lancer_la_requête_à_partir_de_Excel_Files3[[#This Row],[Coût total]]</f>
        <v>0.59999841668184017</v>
      </c>
      <c r="K16" s="6">
        <f>Tableau_Lancer_la_requête_à_partir_de_Excel_Files3[[#This Row],[Etat]]+Tableau_Lancer_la_requête_à_partir_de_Excel_Files3[[#This Row],[Régions]]+Tableau_Lancer_la_requête_à_partir_de_Excel_Files3[[#This Row],[Départements]]+Tableau_Lancer_la_requête_à_partir_de_Excel_Files3[[#This Row],[''FEDER'']]</f>
        <v>75790</v>
      </c>
      <c r="L16" s="7">
        <f>Tableau_Lancer_la_requête_à_partir_de_Excel_Files3[[#This Row],[Aide Massif Obtenu]]/Tableau_Lancer_la_requête_à_partir_de_Excel_Files3[[#This Row],[Coût total]]</f>
        <v>0.59999841668184017</v>
      </c>
      <c r="M16" s="9">
        <f>Tableau_Lancer_la_requête_à_partir_de_Excel_Files3[[#This Row],[''FNADT'']]+Tableau_Lancer_la_requête_à_partir_de_Excel_Files3[[#This Row],[''Agriculture'']]</f>
        <v>0</v>
      </c>
      <c r="N16" s="6"/>
      <c r="O16" s="6"/>
      <c r="P16" s="9">
        <f>Tableau_Lancer_la_requête_à_partir_de_Excel_Files3[[#This Row],[''ALPC'']]+Tableau_Lancer_la_requête_à_partir_de_Excel_Files3[[#This Row],[''AURA'']]+Tableau_Lancer_la_requête_à_partir_de_Excel_Files3[[#This Row],[''BFC'']]+Tableau_Lancer_la_requête_à_partir_de_Excel_Files3[[#This Row],[''LRMP'']]</f>
        <v>25383</v>
      </c>
      <c r="Q16" s="6"/>
      <c r="R16" s="6">
        <v>25383</v>
      </c>
      <c r="S16" s="6"/>
      <c r="T16" s="6"/>
      <c r="U16" s="9">
        <f>Tableau_Lancer_la_requête_à_partir_de_Excel_Files3[[#This Row],[''03'']]+Tableau_Lancer_la_requête_à_partir_de_Excel_Files3[[#This Row],[''07'']]+Tableau_Lancer_la_requête_à_partir_de_Excel_Files3[[#This Row],[''11'']]+Tableau_Lancer_la_requête_à_partir_de_Excel_Files3[[#This Row],[''12'']]+Tableau_Lancer_la_requête_à_partir_de_Excel_Files3[[#This Row],[''15'']]+Tableau_Lancer_la_requête_à_partir_de_Excel_Files3[[#This Row],[''21'']]+Tableau_Lancer_la_requête_à_partir_de_Excel_Files3[[#This Row],[''19'']]+Tableau_Lancer_la_requête_à_partir_de_Excel_Files3[[#This Row],[''23'']]+Tableau_Lancer_la_requête_à_partir_de_Excel_Files3[[#This Row],[''30'']]+Tableau_Lancer_la_requête_à_partir_de_Excel_Files3[[#This Row],[''34'']]+Tableau_Lancer_la_requête_à_partir_de_Excel_Files3[[#This Row],[''42'']]+Tableau_Lancer_la_requête_à_partir_de_Excel_Files3[[#This Row],[''43'']]+Tableau_Lancer_la_requête_à_partir_de_Excel_Files3[[#This Row],[''46'']]+Tableau_Lancer_la_requête_à_partir_de_Excel_Files3[[#This Row],[''48'']]+Tableau_Lancer_la_requête_à_partir_de_Excel_Files3[[#This Row],[''58'']]+Tableau_Lancer_la_requête_à_partir_de_Excel_Files3[[#This Row],[''63'']]+Tableau_Lancer_la_requête_à_partir_de_Excel_Files3[[#This Row],[''69'']]+Tableau_Lancer_la_requête_à_partir_de_Excel_Files3[[#This Row],[''71'']]+Tableau_Lancer_la_requête_à_partir_de_Excel_Files3[[#This Row],[''81'']]+Tableau_Lancer_la_requête_à_partir_de_Excel_Files3[[#This Row],[''82'']]+Tableau_Lancer_la_requête_à_partir_de_Excel_Files3[[#This Row],[''87'']]+Tableau_Lancer_la_requête_à_partir_de_Excel_Files3[[#This Row],[''89'']]</f>
        <v>0</v>
      </c>
      <c r="V16" s="6"/>
      <c r="W16" s="6"/>
      <c r="X16" s="6"/>
      <c r="Y16" s="6"/>
      <c r="Z16" s="6"/>
      <c r="AA16" s="6"/>
      <c r="AB16" s="6"/>
      <c r="AC16" s="6"/>
      <c r="AD16" s="6"/>
      <c r="AE16" s="6"/>
      <c r="AF16" s="6"/>
      <c r="AG16" s="6"/>
      <c r="AH16" s="6"/>
      <c r="AI16" s="6"/>
      <c r="AJ16" s="6"/>
      <c r="AK16" s="6"/>
      <c r="AL16" s="6"/>
      <c r="AM16" s="6"/>
      <c r="AN16" s="6"/>
      <c r="AO16" s="6"/>
      <c r="AP16" s="6"/>
      <c r="AQ16" s="6"/>
      <c r="AR16" s="6">
        <v>50407</v>
      </c>
      <c r="AS16" s="6">
        <v>0</v>
      </c>
      <c r="AT16" s="6"/>
      <c r="CO16" s="3"/>
      <c r="CP16" s="3"/>
      <c r="CQ16" s="3"/>
      <c r="CR16" s="3"/>
      <c r="CS16" s="3"/>
      <c r="CT16" s="3"/>
      <c r="CU16" s="3"/>
      <c r="CV16" s="3"/>
      <c r="CW16" s="3"/>
      <c r="CX16" s="3"/>
      <c r="CY16" s="3"/>
      <c r="CZ16" s="3"/>
      <c r="DA16" s="3"/>
      <c r="DB16" s="3"/>
      <c r="DC16" s="3"/>
      <c r="DD16" s="3"/>
      <c r="DE16" s="3"/>
      <c r="DF16" s="3"/>
      <c r="DG16" s="3"/>
      <c r="DH16" s="3"/>
      <c r="DI16" s="3"/>
      <c r="DJ16" s="3"/>
    </row>
    <row r="17" spans="1:114" x14ac:dyDescent="0.25">
      <c r="A17" s="2" t="s">
        <v>6</v>
      </c>
      <c r="B17" s="8" t="s">
        <v>147</v>
      </c>
      <c r="C17" s="8" t="s">
        <v>144</v>
      </c>
      <c r="D17" s="1" t="s">
        <v>145</v>
      </c>
      <c r="E17" s="1" t="s">
        <v>146</v>
      </c>
      <c r="F17" s="6">
        <v>378718.44</v>
      </c>
      <c r="G17" s="6">
        <v>379249.95</v>
      </c>
      <c r="H17" s="6">
        <f>IF(Tableau_Lancer_la_requête_à_partir_de_Excel_Files3[[#This Row],[Coût total Eligible FEDER]]="",Tableau_Lancer_la_requête_à_partir_de_Excel_Files3[[#This Row],[Coût total déposé]],Tableau_Lancer_la_requête_à_partir_de_Excel_Files3[[#This Row],[Coût total Eligible FEDER]])</f>
        <v>379249.95</v>
      </c>
      <c r="I17" s="6">
        <f>Tableau_Lancer_la_requête_à_partir_de_Excel_Files3[[#This Row],[Aide Massif Obtenu]]+Tableau_Lancer_la_requête_à_partir_de_Excel_Files3[[#This Row],[''Autre Public'']]</f>
        <v>262390.52</v>
      </c>
      <c r="J17" s="7">
        <f>Tableau_Lancer_la_requête_à_partir_de_Excel_Files3[[#This Row],[Aide Publique Obtenue]]/Tableau_Lancer_la_requête_à_partir_de_Excel_Files3[[#This Row],[Coût total]]</f>
        <v>0.69186698640303057</v>
      </c>
      <c r="K17" s="6">
        <f>Tableau_Lancer_la_requête_à_partir_de_Excel_Files3[[#This Row],[Etat]]+Tableau_Lancer_la_requête_à_partir_de_Excel_Files3[[#This Row],[Régions]]+Tableau_Lancer_la_requête_à_partir_de_Excel_Files3[[#This Row],[Départements]]+Tableau_Lancer_la_requête_à_partir_de_Excel_Files3[[#This Row],[''FEDER'']]</f>
        <v>225485.12</v>
      </c>
      <c r="L17" s="7">
        <f>Tableau_Lancer_la_requête_à_partir_de_Excel_Files3[[#This Row],[Aide Massif Obtenu]]/Tableau_Lancer_la_requête_à_partir_de_Excel_Files3[[#This Row],[Coût total]]</f>
        <v>0.59455543764738794</v>
      </c>
      <c r="M17" s="9">
        <f>Tableau_Lancer_la_requête_à_partir_de_Excel_Files3[[#This Row],[''FNADT'']]+Tableau_Lancer_la_requête_à_partir_de_Excel_Files3[[#This Row],[''Agriculture'']]</f>
        <v>90892</v>
      </c>
      <c r="N17" s="6">
        <v>90892</v>
      </c>
      <c r="O17" s="6"/>
      <c r="P17" s="9">
        <f>Tableau_Lancer_la_requête_à_partir_de_Excel_Files3[[#This Row],[''ALPC'']]+Tableau_Lancer_la_requête_à_partir_de_Excel_Files3[[#This Row],[''AURA'']]+Tableau_Lancer_la_requête_à_partir_de_Excel_Files3[[#This Row],[''BFC'']]+Tableau_Lancer_la_requête_à_partir_de_Excel_Files3[[#This Row],[''LRMP'']]</f>
        <v>34593.120000000003</v>
      </c>
      <c r="Q17" s="6"/>
      <c r="R17" s="6">
        <v>34593.120000000003</v>
      </c>
      <c r="S17" s="6"/>
      <c r="T17" s="6"/>
      <c r="U17" s="9">
        <f>Tableau_Lancer_la_requête_à_partir_de_Excel_Files3[[#This Row],[''03'']]+Tableau_Lancer_la_requête_à_partir_de_Excel_Files3[[#This Row],[''07'']]+Tableau_Lancer_la_requête_à_partir_de_Excel_Files3[[#This Row],[''11'']]+Tableau_Lancer_la_requête_à_partir_de_Excel_Files3[[#This Row],[''12'']]+Tableau_Lancer_la_requête_à_partir_de_Excel_Files3[[#This Row],[''15'']]+Tableau_Lancer_la_requête_à_partir_de_Excel_Files3[[#This Row],[''21'']]+Tableau_Lancer_la_requête_à_partir_de_Excel_Files3[[#This Row],[''19'']]+Tableau_Lancer_la_requête_à_partir_de_Excel_Files3[[#This Row],[''23'']]+Tableau_Lancer_la_requête_à_partir_de_Excel_Files3[[#This Row],[''30'']]+Tableau_Lancer_la_requête_à_partir_de_Excel_Files3[[#This Row],[''34'']]+Tableau_Lancer_la_requête_à_partir_de_Excel_Files3[[#This Row],[''42'']]+Tableau_Lancer_la_requête_à_partir_de_Excel_Files3[[#This Row],[''43'']]+Tableau_Lancer_la_requête_à_partir_de_Excel_Files3[[#This Row],[''46'']]+Tableau_Lancer_la_requête_à_partir_de_Excel_Files3[[#This Row],[''48'']]+Tableau_Lancer_la_requête_à_partir_de_Excel_Files3[[#This Row],[''58'']]+Tableau_Lancer_la_requête_à_partir_de_Excel_Files3[[#This Row],[''63'']]+Tableau_Lancer_la_requête_à_partir_de_Excel_Files3[[#This Row],[''69'']]+Tableau_Lancer_la_requête_à_partir_de_Excel_Files3[[#This Row],[''71'']]+Tableau_Lancer_la_requête_à_partir_de_Excel_Files3[[#This Row],[''81'']]+Tableau_Lancer_la_requête_à_partir_de_Excel_Files3[[#This Row],[''82'']]+Tableau_Lancer_la_requête_à_partir_de_Excel_Files3[[#This Row],[''87'']]+Tableau_Lancer_la_requête_à_partir_de_Excel_Files3[[#This Row],[''89'']]</f>
        <v>0</v>
      </c>
      <c r="V17" s="6"/>
      <c r="W17" s="6"/>
      <c r="X17" s="6"/>
      <c r="Y17" s="6"/>
      <c r="Z17" s="6"/>
      <c r="AA17" s="6"/>
      <c r="AB17" s="6"/>
      <c r="AC17" s="6"/>
      <c r="AD17" s="6"/>
      <c r="AE17" s="6"/>
      <c r="AF17" s="6"/>
      <c r="AG17" s="6"/>
      <c r="AH17" s="6"/>
      <c r="AI17" s="6"/>
      <c r="AJ17" s="6"/>
      <c r="AK17" s="6"/>
      <c r="AL17" s="6"/>
      <c r="AM17" s="6"/>
      <c r="AN17" s="6"/>
      <c r="AO17" s="6"/>
      <c r="AP17" s="6"/>
      <c r="AQ17" s="6"/>
      <c r="AR17" s="6">
        <v>100000</v>
      </c>
      <c r="AS17" s="6">
        <v>36905.4</v>
      </c>
      <c r="AT17" s="6"/>
      <c r="CO17" s="3"/>
      <c r="CP17" s="3"/>
      <c r="CQ17" s="3"/>
      <c r="CR17" s="3"/>
      <c r="CS17" s="3"/>
      <c r="CT17" s="3"/>
      <c r="CU17" s="3"/>
      <c r="CV17" s="3"/>
      <c r="CW17" s="3"/>
      <c r="CX17" s="3"/>
      <c r="CY17" s="3"/>
      <c r="CZ17" s="3"/>
      <c r="DA17" s="3"/>
      <c r="DB17" s="3"/>
      <c r="DC17" s="3"/>
      <c r="DD17" s="3"/>
      <c r="DE17" s="3"/>
      <c r="DF17" s="3"/>
      <c r="DG17" s="3"/>
      <c r="DH17" s="3"/>
      <c r="DI17" s="3"/>
      <c r="DJ17" s="3"/>
    </row>
    <row r="18" spans="1:114" ht="30" x14ac:dyDescent="0.25">
      <c r="A18" s="2" t="s">
        <v>6</v>
      </c>
      <c r="B18" s="8" t="s">
        <v>107</v>
      </c>
      <c r="C18" s="8" t="s">
        <v>104</v>
      </c>
      <c r="D18" s="1" t="s">
        <v>105</v>
      </c>
      <c r="E18" s="1" t="s">
        <v>106</v>
      </c>
      <c r="F18" s="6">
        <v>142851.66</v>
      </c>
      <c r="G18" s="6">
        <v>173402</v>
      </c>
      <c r="H18" s="6">
        <f>IF(Tableau_Lancer_la_requête_à_partir_de_Excel_Files3[[#This Row],[Coût total Eligible FEDER]]="",Tableau_Lancer_la_requête_à_partir_de_Excel_Files3[[#This Row],[Coût total déposé]],Tableau_Lancer_la_requête_à_partir_de_Excel_Files3[[#This Row],[Coût total Eligible FEDER]])</f>
        <v>173402</v>
      </c>
      <c r="I18" s="6">
        <f>Tableau_Lancer_la_requête_à_partir_de_Excel_Files3[[#This Row],[Aide Massif Obtenu]]+Tableau_Lancer_la_requête_à_partir_de_Excel_Files3[[#This Row],[''Autre Public'']]</f>
        <v>108635</v>
      </c>
      <c r="J18" s="7">
        <f>Tableau_Lancer_la_requête_à_partir_de_Excel_Files3[[#This Row],[Aide Publique Obtenue]]/Tableau_Lancer_la_requête_à_partir_de_Excel_Files3[[#This Row],[Coût total]]</f>
        <v>0.62649219732183015</v>
      </c>
      <c r="K18" s="6">
        <f>Tableau_Lancer_la_requête_à_partir_de_Excel_Files3[[#This Row],[Etat]]+Tableau_Lancer_la_requête_à_partir_de_Excel_Files3[[#This Row],[Régions]]+Tableau_Lancer_la_requête_à_partir_de_Excel_Files3[[#This Row],[Départements]]+Tableau_Lancer_la_requête_à_partir_de_Excel_Files3[[#This Row],[''FEDER'']]</f>
        <v>108635</v>
      </c>
      <c r="L18" s="7">
        <f>Tableau_Lancer_la_requête_à_partir_de_Excel_Files3[[#This Row],[Aide Massif Obtenu]]/Tableau_Lancer_la_requête_à_partir_de_Excel_Files3[[#This Row],[Coût total]]</f>
        <v>0.62649219732183015</v>
      </c>
      <c r="M18" s="9">
        <f>Tableau_Lancer_la_requête_à_partir_de_Excel_Files3[[#This Row],[''FNADT'']]+Tableau_Lancer_la_requête_à_partir_de_Excel_Files3[[#This Row],[''Agriculture'']]</f>
        <v>0</v>
      </c>
      <c r="N18" s="6"/>
      <c r="O18" s="6"/>
      <c r="P18" s="9">
        <f>Tableau_Lancer_la_requête_à_partir_de_Excel_Files3[[#This Row],[''ALPC'']]+Tableau_Lancer_la_requête_à_partir_de_Excel_Files3[[#This Row],[''AURA'']]+Tableau_Lancer_la_requête_à_partir_de_Excel_Files3[[#This Row],[''BFC'']]+Tableau_Lancer_la_requête_à_partir_de_Excel_Files3[[#This Row],[''LRMP'']]</f>
        <v>21934</v>
      </c>
      <c r="Q18" s="6">
        <v>21934</v>
      </c>
      <c r="R18" s="6"/>
      <c r="S18" s="6"/>
      <c r="T18" s="6"/>
      <c r="U18" s="9">
        <f>Tableau_Lancer_la_requête_à_partir_de_Excel_Files3[[#This Row],[''03'']]+Tableau_Lancer_la_requête_à_partir_de_Excel_Files3[[#This Row],[''07'']]+Tableau_Lancer_la_requête_à_partir_de_Excel_Files3[[#This Row],[''11'']]+Tableau_Lancer_la_requête_à_partir_de_Excel_Files3[[#This Row],[''12'']]+Tableau_Lancer_la_requête_à_partir_de_Excel_Files3[[#This Row],[''15'']]+Tableau_Lancer_la_requête_à_partir_de_Excel_Files3[[#This Row],[''21'']]+Tableau_Lancer_la_requête_à_partir_de_Excel_Files3[[#This Row],[''19'']]+Tableau_Lancer_la_requête_à_partir_de_Excel_Files3[[#This Row],[''23'']]+Tableau_Lancer_la_requête_à_partir_de_Excel_Files3[[#This Row],[''30'']]+Tableau_Lancer_la_requête_à_partir_de_Excel_Files3[[#This Row],[''34'']]+Tableau_Lancer_la_requête_à_partir_de_Excel_Files3[[#This Row],[''42'']]+Tableau_Lancer_la_requête_à_partir_de_Excel_Files3[[#This Row],[''43'']]+Tableau_Lancer_la_requête_à_partir_de_Excel_Files3[[#This Row],[''46'']]+Tableau_Lancer_la_requête_à_partir_de_Excel_Files3[[#This Row],[''48'']]+Tableau_Lancer_la_requête_à_partir_de_Excel_Files3[[#This Row],[''58'']]+Tableau_Lancer_la_requête_à_partir_de_Excel_Files3[[#This Row],[''63'']]+Tableau_Lancer_la_requête_à_partir_de_Excel_Files3[[#This Row],[''69'']]+Tableau_Lancer_la_requête_à_partir_de_Excel_Files3[[#This Row],[''71'']]+Tableau_Lancer_la_requête_à_partir_de_Excel_Files3[[#This Row],[''81'']]+Tableau_Lancer_la_requête_à_partir_de_Excel_Files3[[#This Row],[''82'']]+Tableau_Lancer_la_requête_à_partir_de_Excel_Files3[[#This Row],[''87'']]+Tableau_Lancer_la_requête_à_partir_de_Excel_Files3[[#This Row],[''89'']]</f>
        <v>0</v>
      </c>
      <c r="V18" s="6"/>
      <c r="W18" s="6"/>
      <c r="X18" s="6"/>
      <c r="Y18" s="6"/>
      <c r="Z18" s="6"/>
      <c r="AA18" s="6"/>
      <c r="AB18" s="6"/>
      <c r="AC18" s="6"/>
      <c r="AD18" s="6"/>
      <c r="AE18" s="6"/>
      <c r="AF18" s="6"/>
      <c r="AG18" s="6"/>
      <c r="AH18" s="6"/>
      <c r="AI18" s="6"/>
      <c r="AJ18" s="6"/>
      <c r="AK18" s="6"/>
      <c r="AL18" s="6"/>
      <c r="AM18" s="6"/>
      <c r="AN18" s="6"/>
      <c r="AO18" s="6"/>
      <c r="AP18" s="6"/>
      <c r="AQ18" s="6"/>
      <c r="AR18" s="6">
        <v>86701</v>
      </c>
      <c r="AS18" s="6">
        <v>0</v>
      </c>
      <c r="AT18" s="6"/>
      <c r="CO18" s="3"/>
      <c r="CP18" s="3"/>
      <c r="CQ18" s="3"/>
      <c r="CR18" s="3"/>
      <c r="CS18" s="3"/>
      <c r="CT18" s="3"/>
      <c r="CU18" s="3"/>
      <c r="CV18" s="3"/>
      <c r="CW18" s="3"/>
      <c r="CX18" s="3"/>
      <c r="CY18" s="3"/>
      <c r="CZ18" s="3"/>
      <c r="DA18" s="3"/>
      <c r="DB18" s="3"/>
      <c r="DC18" s="3"/>
      <c r="DD18" s="3"/>
      <c r="DE18" s="3"/>
      <c r="DF18" s="3"/>
      <c r="DG18" s="3"/>
      <c r="DH18" s="3"/>
      <c r="DI18" s="3"/>
      <c r="DJ18" s="3"/>
    </row>
    <row r="19" spans="1:114" ht="30" x14ac:dyDescent="0.25">
      <c r="A19" s="2" t="s">
        <v>6</v>
      </c>
      <c r="B19" s="8" t="s">
        <v>151</v>
      </c>
      <c r="C19" s="8" t="s">
        <v>148</v>
      </c>
      <c r="D19" s="1" t="s">
        <v>149</v>
      </c>
      <c r="E19" s="1" t="s">
        <v>150</v>
      </c>
      <c r="F19" s="6">
        <v>100000</v>
      </c>
      <c r="G19" s="6">
        <v>102795</v>
      </c>
      <c r="H19" s="6">
        <f>IF(Tableau_Lancer_la_requête_à_partir_de_Excel_Files3[[#This Row],[Coût total Eligible FEDER]]="",Tableau_Lancer_la_requête_à_partir_de_Excel_Files3[[#This Row],[Coût total déposé]],Tableau_Lancer_la_requête_à_partir_de_Excel_Files3[[#This Row],[Coût total Eligible FEDER]])</f>
        <v>102795</v>
      </c>
      <c r="I19" s="6">
        <f>Tableau_Lancer_la_requête_à_partir_de_Excel_Files3[[#This Row],[Aide Massif Obtenu]]+Tableau_Lancer_la_requête_à_partir_de_Excel_Files3[[#This Row],[''Autre Public'']]</f>
        <v>61118</v>
      </c>
      <c r="J19" s="7">
        <f>Tableau_Lancer_la_requête_à_partir_de_Excel_Files3[[#This Row],[Aide Publique Obtenue]]/Tableau_Lancer_la_requête_à_partir_de_Excel_Files3[[#This Row],[Coût total]]</f>
        <v>0.59456199231480134</v>
      </c>
      <c r="K19" s="6">
        <f>Tableau_Lancer_la_requête_à_partir_de_Excel_Files3[[#This Row],[Etat]]+Tableau_Lancer_la_requête_à_partir_de_Excel_Files3[[#This Row],[Régions]]+Tableau_Lancer_la_requête_à_partir_de_Excel_Files3[[#This Row],[Départements]]+Tableau_Lancer_la_requête_à_partir_de_Excel_Files3[[#This Row],[''FEDER'']]</f>
        <v>61118</v>
      </c>
      <c r="L19" s="7">
        <f>Tableau_Lancer_la_requête_à_partir_de_Excel_Files3[[#This Row],[Aide Massif Obtenu]]/Tableau_Lancer_la_requête_à_partir_de_Excel_Files3[[#This Row],[Coût total]]</f>
        <v>0.59456199231480134</v>
      </c>
      <c r="M19" s="9">
        <f>Tableau_Lancer_la_requête_à_partir_de_Excel_Files3[[#This Row],[''FNADT'']]+Tableau_Lancer_la_requête_à_partir_de_Excel_Files3[[#This Row],[''Agriculture'']]</f>
        <v>20000</v>
      </c>
      <c r="N19" s="6">
        <v>20000</v>
      </c>
      <c r="O19" s="6"/>
      <c r="P19" s="9">
        <f>Tableau_Lancer_la_requête_à_partir_de_Excel_Files3[[#This Row],[''ALPC'']]+Tableau_Lancer_la_requête_à_partir_de_Excel_Files3[[#This Row],[''AURA'']]+Tableau_Lancer_la_requête_à_partir_de_Excel_Files3[[#This Row],[''BFC'']]+Tableau_Lancer_la_requête_à_partir_de_Excel_Files3[[#This Row],[''LRMP'']]</f>
        <v>0</v>
      </c>
      <c r="Q19" s="6"/>
      <c r="R19" s="6"/>
      <c r="S19" s="6"/>
      <c r="T19" s="6"/>
      <c r="U19" s="9">
        <f>Tableau_Lancer_la_requête_à_partir_de_Excel_Files3[[#This Row],[''03'']]+Tableau_Lancer_la_requête_à_partir_de_Excel_Files3[[#This Row],[''07'']]+Tableau_Lancer_la_requête_à_partir_de_Excel_Files3[[#This Row],[''11'']]+Tableau_Lancer_la_requête_à_partir_de_Excel_Files3[[#This Row],[''12'']]+Tableau_Lancer_la_requête_à_partir_de_Excel_Files3[[#This Row],[''15'']]+Tableau_Lancer_la_requête_à_partir_de_Excel_Files3[[#This Row],[''21'']]+Tableau_Lancer_la_requête_à_partir_de_Excel_Files3[[#This Row],[''19'']]+Tableau_Lancer_la_requête_à_partir_de_Excel_Files3[[#This Row],[''23'']]+Tableau_Lancer_la_requête_à_partir_de_Excel_Files3[[#This Row],[''30'']]+Tableau_Lancer_la_requête_à_partir_de_Excel_Files3[[#This Row],[''34'']]+Tableau_Lancer_la_requête_à_partir_de_Excel_Files3[[#This Row],[''42'']]+Tableau_Lancer_la_requête_à_partir_de_Excel_Files3[[#This Row],[''43'']]+Tableau_Lancer_la_requête_à_partir_de_Excel_Files3[[#This Row],[''46'']]+Tableau_Lancer_la_requête_à_partir_de_Excel_Files3[[#This Row],[''48'']]+Tableau_Lancer_la_requête_à_partir_de_Excel_Files3[[#This Row],[''58'']]+Tableau_Lancer_la_requête_à_partir_de_Excel_Files3[[#This Row],[''63'']]+Tableau_Lancer_la_requête_à_partir_de_Excel_Files3[[#This Row],[''69'']]+Tableau_Lancer_la_requête_à_partir_de_Excel_Files3[[#This Row],[''71'']]+Tableau_Lancer_la_requête_à_partir_de_Excel_Files3[[#This Row],[''81'']]+Tableau_Lancer_la_requête_à_partir_de_Excel_Files3[[#This Row],[''82'']]+Tableau_Lancer_la_requête_à_partir_de_Excel_Files3[[#This Row],[''87'']]+Tableau_Lancer_la_requête_à_partir_de_Excel_Files3[[#This Row],[''89'']]</f>
        <v>0</v>
      </c>
      <c r="V19" s="6"/>
      <c r="W19" s="6"/>
      <c r="X19" s="6"/>
      <c r="Y19" s="6"/>
      <c r="Z19" s="6"/>
      <c r="AA19" s="6"/>
      <c r="AB19" s="6"/>
      <c r="AC19" s="6"/>
      <c r="AD19" s="6"/>
      <c r="AE19" s="6"/>
      <c r="AF19" s="6"/>
      <c r="AG19" s="6"/>
      <c r="AH19" s="6"/>
      <c r="AI19" s="6"/>
      <c r="AJ19" s="6"/>
      <c r="AK19" s="6"/>
      <c r="AL19" s="6"/>
      <c r="AM19" s="6"/>
      <c r="AN19" s="6"/>
      <c r="AO19" s="6"/>
      <c r="AP19" s="6"/>
      <c r="AQ19" s="6"/>
      <c r="AR19" s="6">
        <v>41118</v>
      </c>
      <c r="AS19" s="6">
        <v>0</v>
      </c>
      <c r="AT19" s="6"/>
      <c r="CO19" s="3"/>
      <c r="CP19" s="3"/>
      <c r="CQ19" s="3"/>
      <c r="CR19" s="3"/>
      <c r="CS19" s="3"/>
      <c r="CT19" s="3"/>
      <c r="CU19" s="3"/>
      <c r="CV19" s="3"/>
      <c r="CW19" s="3"/>
      <c r="CX19" s="3"/>
      <c r="CY19" s="3"/>
      <c r="CZ19" s="3"/>
      <c r="DA19" s="3"/>
      <c r="DB19" s="3"/>
      <c r="DC19" s="3"/>
      <c r="DD19" s="3"/>
      <c r="DE19" s="3"/>
      <c r="DF19" s="3"/>
      <c r="DG19" s="3"/>
      <c r="DH19" s="3"/>
      <c r="DI19" s="3"/>
      <c r="DJ19" s="3"/>
    </row>
    <row r="20" spans="1:114" ht="30" x14ac:dyDescent="0.25">
      <c r="A20" s="2" t="s">
        <v>6</v>
      </c>
      <c r="B20" s="8" t="s">
        <v>90</v>
      </c>
      <c r="C20" s="8" t="s">
        <v>100</v>
      </c>
      <c r="D20" s="1" t="s">
        <v>93</v>
      </c>
      <c r="E20" s="1" t="s">
        <v>98</v>
      </c>
      <c r="F20" s="6">
        <v>151050</v>
      </c>
      <c r="G20" s="6">
        <v>131679</v>
      </c>
      <c r="H20" s="6">
        <f>IF(Tableau_Lancer_la_requête_à_partir_de_Excel_Files3[[#This Row],[Coût total Eligible FEDER]]="",Tableau_Lancer_la_requête_à_partir_de_Excel_Files3[[#This Row],[Coût total déposé]],Tableau_Lancer_la_requête_à_partir_de_Excel_Files3[[#This Row],[Coût total Eligible FEDER]])</f>
        <v>131679</v>
      </c>
      <c r="I20" s="6">
        <f>Tableau_Lancer_la_requête_à_partir_de_Excel_Files3[[#This Row],[Aide Massif Obtenu]]+Tableau_Lancer_la_requête_à_partir_de_Excel_Files3[[#This Row],[''Autre Public'']]</f>
        <v>65839</v>
      </c>
      <c r="J20" s="7">
        <f>Tableau_Lancer_la_requête_à_partir_de_Excel_Files3[[#This Row],[Aide Publique Obtenue]]/Tableau_Lancer_la_requête_à_partir_de_Excel_Files3[[#This Row],[Coût total]]</f>
        <v>0.49999620288732449</v>
      </c>
      <c r="K20" s="6">
        <f>Tableau_Lancer_la_requête_à_partir_de_Excel_Files3[[#This Row],[Etat]]+Tableau_Lancer_la_requête_à_partir_de_Excel_Files3[[#This Row],[Régions]]+Tableau_Lancer_la_requête_à_partir_de_Excel_Files3[[#This Row],[Départements]]+Tableau_Lancer_la_requête_à_partir_de_Excel_Files3[[#This Row],[''FEDER'']]</f>
        <v>65839</v>
      </c>
      <c r="L20" s="7">
        <f>Tableau_Lancer_la_requête_à_partir_de_Excel_Files3[[#This Row],[Aide Massif Obtenu]]/Tableau_Lancer_la_requête_à_partir_de_Excel_Files3[[#This Row],[Coût total]]</f>
        <v>0.49999620288732449</v>
      </c>
      <c r="M20" s="9">
        <f>Tableau_Lancer_la_requête_à_partir_de_Excel_Files3[[#This Row],[''FNADT'']]+Tableau_Lancer_la_requête_à_partir_de_Excel_Files3[[#This Row],[''Agriculture'']]</f>
        <v>6681</v>
      </c>
      <c r="N20" s="6">
        <v>6681</v>
      </c>
      <c r="O20" s="6"/>
      <c r="P20" s="9">
        <f>Tableau_Lancer_la_requête_à_partir_de_Excel_Files3[[#This Row],[''ALPC'']]+Tableau_Lancer_la_requête_à_partir_de_Excel_Files3[[#This Row],[''AURA'']]+Tableau_Lancer_la_requête_à_partir_de_Excel_Files3[[#This Row],[''BFC'']]+Tableau_Lancer_la_requête_à_partir_de_Excel_Files3[[#This Row],[''LRMP'']]</f>
        <v>6620</v>
      </c>
      <c r="Q20" s="6"/>
      <c r="R20" s="6"/>
      <c r="S20" s="6">
        <v>6620</v>
      </c>
      <c r="T20" s="6"/>
      <c r="U20" s="9">
        <f>Tableau_Lancer_la_requête_à_partir_de_Excel_Files3[[#This Row],[''03'']]+Tableau_Lancer_la_requête_à_partir_de_Excel_Files3[[#This Row],[''07'']]+Tableau_Lancer_la_requête_à_partir_de_Excel_Files3[[#This Row],[''11'']]+Tableau_Lancer_la_requête_à_partir_de_Excel_Files3[[#This Row],[''12'']]+Tableau_Lancer_la_requête_à_partir_de_Excel_Files3[[#This Row],[''15'']]+Tableau_Lancer_la_requête_à_partir_de_Excel_Files3[[#This Row],[''21'']]+Tableau_Lancer_la_requête_à_partir_de_Excel_Files3[[#This Row],[''19'']]+Tableau_Lancer_la_requête_à_partir_de_Excel_Files3[[#This Row],[''23'']]+Tableau_Lancer_la_requête_à_partir_de_Excel_Files3[[#This Row],[''30'']]+Tableau_Lancer_la_requête_à_partir_de_Excel_Files3[[#This Row],[''34'']]+Tableau_Lancer_la_requête_à_partir_de_Excel_Files3[[#This Row],[''42'']]+Tableau_Lancer_la_requête_à_partir_de_Excel_Files3[[#This Row],[''43'']]+Tableau_Lancer_la_requête_à_partir_de_Excel_Files3[[#This Row],[''46'']]+Tableau_Lancer_la_requête_à_partir_de_Excel_Files3[[#This Row],[''48'']]+Tableau_Lancer_la_requête_à_partir_de_Excel_Files3[[#This Row],[''58'']]+Tableau_Lancer_la_requête_à_partir_de_Excel_Files3[[#This Row],[''63'']]+Tableau_Lancer_la_requête_à_partir_de_Excel_Files3[[#This Row],[''69'']]+Tableau_Lancer_la_requête_à_partir_de_Excel_Files3[[#This Row],[''71'']]+Tableau_Lancer_la_requête_à_partir_de_Excel_Files3[[#This Row],[''81'']]+Tableau_Lancer_la_requête_à_partir_de_Excel_Files3[[#This Row],[''82'']]+Tableau_Lancer_la_requête_à_partir_de_Excel_Files3[[#This Row],[''87'']]+Tableau_Lancer_la_requête_à_partir_de_Excel_Files3[[#This Row],[''89'']]</f>
        <v>0</v>
      </c>
      <c r="V20" s="6"/>
      <c r="W20" s="6"/>
      <c r="X20" s="6"/>
      <c r="Y20" s="6"/>
      <c r="Z20" s="6"/>
      <c r="AA20" s="6"/>
      <c r="AB20" s="6"/>
      <c r="AC20" s="6"/>
      <c r="AD20" s="6"/>
      <c r="AE20" s="6"/>
      <c r="AF20" s="6"/>
      <c r="AG20" s="6"/>
      <c r="AH20" s="6"/>
      <c r="AI20" s="6"/>
      <c r="AJ20" s="6"/>
      <c r="AK20" s="6"/>
      <c r="AL20" s="6"/>
      <c r="AM20" s="6"/>
      <c r="AN20" s="6"/>
      <c r="AO20" s="6"/>
      <c r="AP20" s="6"/>
      <c r="AQ20" s="6"/>
      <c r="AR20" s="6">
        <v>52538</v>
      </c>
      <c r="AS20" s="6">
        <v>0</v>
      </c>
      <c r="AT20" s="6"/>
      <c r="CO20" s="3"/>
      <c r="CP20" s="3"/>
      <c r="CQ20" s="3"/>
      <c r="CR20" s="3"/>
      <c r="CS20" s="3"/>
      <c r="CT20" s="3"/>
      <c r="CU20" s="3"/>
      <c r="CV20" s="3"/>
      <c r="CW20" s="3"/>
      <c r="CX20" s="3"/>
      <c r="CY20" s="3"/>
      <c r="CZ20" s="3"/>
      <c r="DA20" s="3"/>
      <c r="DB20" s="3"/>
      <c r="DC20" s="3"/>
      <c r="DD20" s="3"/>
      <c r="DE20" s="3"/>
      <c r="DF20" s="3"/>
      <c r="DG20" s="3"/>
      <c r="DH20" s="3"/>
      <c r="DI20" s="3"/>
      <c r="DJ20" s="3"/>
    </row>
    <row r="21" spans="1:114" ht="30" x14ac:dyDescent="0.25">
      <c r="A21" s="2" t="s">
        <v>5</v>
      </c>
      <c r="B21" s="8" t="s">
        <v>152</v>
      </c>
      <c r="C21" s="8" t="s">
        <v>245</v>
      </c>
      <c r="D21" s="1" t="s">
        <v>153</v>
      </c>
      <c r="E21" s="1" t="s">
        <v>154</v>
      </c>
      <c r="F21" s="6">
        <v>93909.359999999986</v>
      </c>
      <c r="G21" s="6"/>
      <c r="H21" s="6">
        <f>IF(Tableau_Lancer_la_requête_à_partir_de_Excel_Files3[[#This Row],[Coût total Eligible FEDER]]="",Tableau_Lancer_la_requête_à_partir_de_Excel_Files3[[#This Row],[Coût total déposé]],Tableau_Lancer_la_requête_à_partir_de_Excel_Files3[[#This Row],[Coût total Eligible FEDER]])</f>
        <v>93909.359999999986</v>
      </c>
      <c r="I21" s="6">
        <f>Tableau_Lancer_la_requête_à_partir_de_Excel_Files3[[#This Row],[Aide Massif Obtenu]]+Tableau_Lancer_la_requête_à_partir_de_Excel_Files3[[#This Row],[''Autre Public'']]</f>
        <v>20000</v>
      </c>
      <c r="J21" s="7">
        <f>Tableau_Lancer_la_requête_à_partir_de_Excel_Files3[[#This Row],[Aide Publique Obtenue]]/Tableau_Lancer_la_requête_à_partir_de_Excel_Files3[[#This Row],[Coût total]]</f>
        <v>0.21297131617125281</v>
      </c>
      <c r="K21" s="6">
        <f>Tableau_Lancer_la_requête_à_partir_de_Excel_Files3[[#This Row],[Etat]]+Tableau_Lancer_la_requête_à_partir_de_Excel_Files3[[#This Row],[Régions]]+Tableau_Lancer_la_requête_à_partir_de_Excel_Files3[[#This Row],[Départements]]+Tableau_Lancer_la_requête_à_partir_de_Excel_Files3[[#This Row],[''FEDER'']]</f>
        <v>20000</v>
      </c>
      <c r="L21" s="7">
        <f>Tableau_Lancer_la_requête_à_partir_de_Excel_Files3[[#This Row],[Aide Massif Obtenu]]/Tableau_Lancer_la_requête_à_partir_de_Excel_Files3[[#This Row],[Coût total]]</f>
        <v>0.21297131617125281</v>
      </c>
      <c r="M21" s="9">
        <f>Tableau_Lancer_la_requête_à_partir_de_Excel_Files3[[#This Row],[''FNADT'']]+Tableau_Lancer_la_requête_à_partir_de_Excel_Files3[[#This Row],[''Agriculture'']]</f>
        <v>20000</v>
      </c>
      <c r="N21" s="6">
        <v>20000</v>
      </c>
      <c r="O21" s="6"/>
      <c r="P21" s="9">
        <f>Tableau_Lancer_la_requête_à_partir_de_Excel_Files3[[#This Row],[''ALPC'']]+Tableau_Lancer_la_requête_à_partir_de_Excel_Files3[[#This Row],[''AURA'']]+Tableau_Lancer_la_requête_à_partir_de_Excel_Files3[[#This Row],[''BFC'']]+Tableau_Lancer_la_requête_à_partir_de_Excel_Files3[[#This Row],[''LRMP'']]</f>
        <v>0</v>
      </c>
      <c r="Q21" s="6"/>
      <c r="R21" s="6"/>
      <c r="S21" s="6"/>
      <c r="T21" s="6"/>
      <c r="U21" s="9">
        <f>Tableau_Lancer_la_requête_à_partir_de_Excel_Files3[[#This Row],[''03'']]+Tableau_Lancer_la_requête_à_partir_de_Excel_Files3[[#This Row],[''07'']]+Tableau_Lancer_la_requête_à_partir_de_Excel_Files3[[#This Row],[''11'']]+Tableau_Lancer_la_requête_à_partir_de_Excel_Files3[[#This Row],[''12'']]+Tableau_Lancer_la_requête_à_partir_de_Excel_Files3[[#This Row],[''15'']]+Tableau_Lancer_la_requête_à_partir_de_Excel_Files3[[#This Row],[''21'']]+Tableau_Lancer_la_requête_à_partir_de_Excel_Files3[[#This Row],[''19'']]+Tableau_Lancer_la_requête_à_partir_de_Excel_Files3[[#This Row],[''23'']]+Tableau_Lancer_la_requête_à_partir_de_Excel_Files3[[#This Row],[''30'']]+Tableau_Lancer_la_requête_à_partir_de_Excel_Files3[[#This Row],[''34'']]+Tableau_Lancer_la_requête_à_partir_de_Excel_Files3[[#This Row],[''42'']]+Tableau_Lancer_la_requête_à_partir_de_Excel_Files3[[#This Row],[''43'']]+Tableau_Lancer_la_requête_à_partir_de_Excel_Files3[[#This Row],[''46'']]+Tableau_Lancer_la_requête_à_partir_de_Excel_Files3[[#This Row],[''48'']]+Tableau_Lancer_la_requête_à_partir_de_Excel_Files3[[#This Row],[''58'']]+Tableau_Lancer_la_requête_à_partir_de_Excel_Files3[[#This Row],[''63'']]+Tableau_Lancer_la_requête_à_partir_de_Excel_Files3[[#This Row],[''69'']]+Tableau_Lancer_la_requête_à_partir_de_Excel_Files3[[#This Row],[''71'']]+Tableau_Lancer_la_requête_à_partir_de_Excel_Files3[[#This Row],[''81'']]+Tableau_Lancer_la_requête_à_partir_de_Excel_Files3[[#This Row],[''82'']]+Tableau_Lancer_la_requête_à_partir_de_Excel_Files3[[#This Row],[''87'']]+Tableau_Lancer_la_requête_à_partir_de_Excel_Files3[[#This Row],[''89'']]</f>
        <v>0</v>
      </c>
      <c r="V21" s="6"/>
      <c r="W21" s="6"/>
      <c r="X21" s="6"/>
      <c r="Y21" s="6"/>
      <c r="Z21" s="6"/>
      <c r="AA21" s="6"/>
      <c r="AB21" s="6"/>
      <c r="AC21" s="6"/>
      <c r="AD21" s="6"/>
      <c r="AE21" s="6"/>
      <c r="AF21" s="6"/>
      <c r="AG21" s="6"/>
      <c r="AH21" s="6"/>
      <c r="AI21" s="6"/>
      <c r="AJ21" s="6"/>
      <c r="AK21" s="6"/>
      <c r="AL21" s="6"/>
      <c r="AM21" s="6"/>
      <c r="AN21" s="6"/>
      <c r="AO21" s="6"/>
      <c r="AP21" s="6"/>
      <c r="AQ21" s="6"/>
      <c r="AR21" s="6">
        <v>0</v>
      </c>
      <c r="AS21" s="6">
        <v>0</v>
      </c>
      <c r="AT21" s="6"/>
      <c r="CO21" s="3"/>
      <c r="CP21" s="3"/>
      <c r="CQ21" s="3"/>
      <c r="CR21" s="3"/>
      <c r="CS21" s="3"/>
      <c r="CT21" s="3"/>
      <c r="CU21" s="3"/>
      <c r="CV21" s="3"/>
      <c r="CW21" s="3"/>
      <c r="CX21" s="3"/>
      <c r="CY21" s="3"/>
      <c r="CZ21" s="3"/>
      <c r="DA21" s="3"/>
      <c r="DB21" s="3"/>
      <c r="DC21" s="3"/>
      <c r="DD21" s="3"/>
      <c r="DE21" s="3"/>
      <c r="DF21" s="3"/>
      <c r="DG21" s="3"/>
      <c r="DH21" s="3"/>
      <c r="DI21" s="3"/>
      <c r="DJ21" s="3"/>
    </row>
    <row r="22" spans="1:114" ht="30" x14ac:dyDescent="0.25">
      <c r="A22" s="2" t="s">
        <v>6</v>
      </c>
      <c r="B22" s="8" t="s">
        <v>158</v>
      </c>
      <c r="C22" s="8" t="s">
        <v>155</v>
      </c>
      <c r="D22" s="1" t="s">
        <v>156</v>
      </c>
      <c r="E22" s="1" t="s">
        <v>157</v>
      </c>
      <c r="F22" s="6">
        <v>215469</v>
      </c>
      <c r="G22" s="6">
        <v>61403</v>
      </c>
      <c r="H22" s="6">
        <f>IF(Tableau_Lancer_la_requête_à_partir_de_Excel_Files3[[#This Row],[Coût total Eligible FEDER]]="",Tableau_Lancer_la_requête_à_partir_de_Excel_Files3[[#This Row],[Coût total déposé]],Tableau_Lancer_la_requête_à_partir_de_Excel_Files3[[#This Row],[Coût total Eligible FEDER]])</f>
        <v>61403</v>
      </c>
      <c r="I22" s="6">
        <f>Tableau_Lancer_la_requête_à_partir_de_Excel_Files3[[#This Row],[Aide Massif Obtenu]]+Tableau_Lancer_la_requête_à_partir_de_Excel_Files3[[#This Row],[''Autre Public'']]</f>
        <v>42982</v>
      </c>
      <c r="J22" s="7">
        <f>Tableau_Lancer_la_requête_à_partir_de_Excel_Files3[[#This Row],[Aide Publique Obtenue]]/Tableau_Lancer_la_requête_à_partir_de_Excel_Files3[[#This Row],[Coût total]]</f>
        <v>0.69999837141507748</v>
      </c>
      <c r="K22" s="6">
        <f>Tableau_Lancer_la_requête_à_partir_de_Excel_Files3[[#This Row],[Etat]]+Tableau_Lancer_la_requête_à_partir_de_Excel_Files3[[#This Row],[Régions]]+Tableau_Lancer_la_requête_à_partir_de_Excel_Files3[[#This Row],[Départements]]+Tableau_Lancer_la_requête_à_partir_de_Excel_Files3[[#This Row],[''FEDER'']]</f>
        <v>42982</v>
      </c>
      <c r="L22" s="7">
        <f>Tableau_Lancer_la_requête_à_partir_de_Excel_Files3[[#This Row],[Aide Massif Obtenu]]/Tableau_Lancer_la_requête_à_partir_de_Excel_Files3[[#This Row],[Coût total]]</f>
        <v>0.69999837141507748</v>
      </c>
      <c r="M22" s="9">
        <f>Tableau_Lancer_la_requête_à_partir_de_Excel_Files3[[#This Row],[''FNADT'']]+Tableau_Lancer_la_requête_à_partir_de_Excel_Files3[[#This Row],[''Agriculture'']]</f>
        <v>12281</v>
      </c>
      <c r="N22" s="6">
        <v>12281</v>
      </c>
      <c r="O22" s="6"/>
      <c r="P22" s="9">
        <f>Tableau_Lancer_la_requête_à_partir_de_Excel_Files3[[#This Row],[''ALPC'']]+Tableau_Lancer_la_requête_à_partir_de_Excel_Files3[[#This Row],[''AURA'']]+Tableau_Lancer_la_requête_à_partir_de_Excel_Files3[[#This Row],[''BFC'']]+Tableau_Lancer_la_requête_à_partir_de_Excel_Files3[[#This Row],[''LRMP'']]</f>
        <v>0</v>
      </c>
      <c r="Q22" s="6"/>
      <c r="R22" s="6"/>
      <c r="S22" s="6"/>
      <c r="T22" s="6"/>
      <c r="U22" s="9">
        <f>Tableau_Lancer_la_requête_à_partir_de_Excel_Files3[[#This Row],[''03'']]+Tableau_Lancer_la_requête_à_partir_de_Excel_Files3[[#This Row],[''07'']]+Tableau_Lancer_la_requête_à_partir_de_Excel_Files3[[#This Row],[''11'']]+Tableau_Lancer_la_requête_à_partir_de_Excel_Files3[[#This Row],[''12'']]+Tableau_Lancer_la_requête_à_partir_de_Excel_Files3[[#This Row],[''15'']]+Tableau_Lancer_la_requête_à_partir_de_Excel_Files3[[#This Row],[''21'']]+Tableau_Lancer_la_requête_à_partir_de_Excel_Files3[[#This Row],[''19'']]+Tableau_Lancer_la_requête_à_partir_de_Excel_Files3[[#This Row],[''23'']]+Tableau_Lancer_la_requête_à_partir_de_Excel_Files3[[#This Row],[''30'']]+Tableau_Lancer_la_requête_à_partir_de_Excel_Files3[[#This Row],[''34'']]+Tableau_Lancer_la_requête_à_partir_de_Excel_Files3[[#This Row],[''42'']]+Tableau_Lancer_la_requête_à_partir_de_Excel_Files3[[#This Row],[''43'']]+Tableau_Lancer_la_requête_à_partir_de_Excel_Files3[[#This Row],[''46'']]+Tableau_Lancer_la_requête_à_partir_de_Excel_Files3[[#This Row],[''48'']]+Tableau_Lancer_la_requête_à_partir_de_Excel_Files3[[#This Row],[''58'']]+Tableau_Lancer_la_requête_à_partir_de_Excel_Files3[[#This Row],[''63'']]+Tableau_Lancer_la_requête_à_partir_de_Excel_Files3[[#This Row],[''69'']]+Tableau_Lancer_la_requête_à_partir_de_Excel_Files3[[#This Row],[''71'']]+Tableau_Lancer_la_requête_à_partir_de_Excel_Files3[[#This Row],[''81'']]+Tableau_Lancer_la_requête_à_partir_de_Excel_Files3[[#This Row],[''82'']]+Tableau_Lancer_la_requête_à_partir_de_Excel_Files3[[#This Row],[''87'']]+Tableau_Lancer_la_requête_à_partir_de_Excel_Files3[[#This Row],[''89'']]</f>
        <v>0</v>
      </c>
      <c r="V22" s="6"/>
      <c r="W22" s="6"/>
      <c r="X22" s="6"/>
      <c r="Y22" s="6"/>
      <c r="Z22" s="6"/>
      <c r="AA22" s="6"/>
      <c r="AB22" s="6"/>
      <c r="AC22" s="6"/>
      <c r="AD22" s="6"/>
      <c r="AE22" s="6"/>
      <c r="AF22" s="6"/>
      <c r="AG22" s="6"/>
      <c r="AH22" s="6"/>
      <c r="AI22" s="6"/>
      <c r="AJ22" s="6"/>
      <c r="AK22" s="6"/>
      <c r="AL22" s="6"/>
      <c r="AM22" s="6"/>
      <c r="AN22" s="6"/>
      <c r="AO22" s="6"/>
      <c r="AP22" s="6"/>
      <c r="AQ22" s="6"/>
      <c r="AR22" s="6">
        <v>30701</v>
      </c>
      <c r="AS22" s="6">
        <v>0</v>
      </c>
      <c r="AT22" s="6"/>
      <c r="CO22" s="3"/>
      <c r="CP22" s="3"/>
      <c r="CQ22" s="3"/>
      <c r="CR22" s="3"/>
      <c r="CS22" s="3"/>
      <c r="CT22" s="3"/>
      <c r="CU22" s="3"/>
      <c r="CV22" s="3"/>
      <c r="CW22" s="3"/>
      <c r="CX22" s="3"/>
      <c r="CY22" s="3"/>
      <c r="CZ22" s="3"/>
      <c r="DA22" s="3"/>
      <c r="DB22" s="3"/>
      <c r="DC22" s="3"/>
      <c r="DD22" s="3"/>
      <c r="DE22" s="3"/>
      <c r="DF22" s="3"/>
      <c r="DG22" s="3"/>
      <c r="DH22" s="3"/>
      <c r="DI22" s="3"/>
      <c r="DJ22" s="3"/>
    </row>
    <row r="23" spans="1:114" ht="45" x14ac:dyDescent="0.25">
      <c r="A23" s="2" t="s">
        <v>6</v>
      </c>
      <c r="B23" s="8" t="s">
        <v>162</v>
      </c>
      <c r="C23" s="8" t="s">
        <v>159</v>
      </c>
      <c r="D23" s="1" t="s">
        <v>160</v>
      </c>
      <c r="E23" s="1" t="s">
        <v>161</v>
      </c>
      <c r="F23" s="6">
        <v>80500</v>
      </c>
      <c r="G23" s="6">
        <v>78066.7</v>
      </c>
      <c r="H23" s="6">
        <f>IF(Tableau_Lancer_la_requête_à_partir_de_Excel_Files3[[#This Row],[Coût total Eligible FEDER]]="",Tableau_Lancer_la_requête_à_partir_de_Excel_Files3[[#This Row],[Coût total déposé]],Tableau_Lancer_la_requête_à_partir_de_Excel_Files3[[#This Row],[Coût total Eligible FEDER]])</f>
        <v>78066.7</v>
      </c>
      <c r="I23" s="6">
        <f>Tableau_Lancer_la_requête_à_partir_de_Excel_Files3[[#This Row],[Aide Massif Obtenu]]+Tableau_Lancer_la_requête_à_partir_de_Excel_Files3[[#This Row],[''Autre Public'']]</f>
        <v>46839</v>
      </c>
      <c r="J23" s="7">
        <f>Tableau_Lancer_la_requête_à_partir_de_Excel_Files3[[#This Row],[Aide Publique Obtenue]]/Tableau_Lancer_la_requête_à_partir_de_Excel_Files3[[#This Row],[Coût total]]</f>
        <v>0.59998693424981464</v>
      </c>
      <c r="K23" s="6">
        <f>Tableau_Lancer_la_requête_à_partir_de_Excel_Files3[[#This Row],[Etat]]+Tableau_Lancer_la_requête_à_partir_de_Excel_Files3[[#This Row],[Régions]]+Tableau_Lancer_la_requête_à_partir_de_Excel_Files3[[#This Row],[Départements]]+Tableau_Lancer_la_requête_à_partir_de_Excel_Files3[[#This Row],[''FEDER'']]</f>
        <v>46839</v>
      </c>
      <c r="L23" s="7">
        <f>Tableau_Lancer_la_requête_à_partir_de_Excel_Files3[[#This Row],[Aide Massif Obtenu]]/Tableau_Lancer_la_requête_à_partir_de_Excel_Files3[[#This Row],[Coût total]]</f>
        <v>0.59998693424981464</v>
      </c>
      <c r="M23" s="9">
        <f>Tableau_Lancer_la_requête_à_partir_de_Excel_Files3[[#This Row],[''FNADT'']]+Tableau_Lancer_la_requête_à_partir_de_Excel_Files3[[#This Row],[''Agriculture'']]</f>
        <v>15613</v>
      </c>
      <c r="N23" s="6">
        <v>15613</v>
      </c>
      <c r="O23" s="6"/>
      <c r="P23" s="9">
        <f>Tableau_Lancer_la_requête_à_partir_de_Excel_Files3[[#This Row],[''ALPC'']]+Tableau_Lancer_la_requête_à_partir_de_Excel_Files3[[#This Row],[''AURA'']]+Tableau_Lancer_la_requête_à_partir_de_Excel_Files3[[#This Row],[''BFC'']]+Tableau_Lancer_la_requête_à_partir_de_Excel_Files3[[#This Row],[''LRMP'']]</f>
        <v>0</v>
      </c>
      <c r="Q23" s="6"/>
      <c r="R23" s="6"/>
      <c r="S23" s="6"/>
      <c r="T23" s="6"/>
      <c r="U23" s="9">
        <f>Tableau_Lancer_la_requête_à_partir_de_Excel_Files3[[#This Row],[''03'']]+Tableau_Lancer_la_requête_à_partir_de_Excel_Files3[[#This Row],[''07'']]+Tableau_Lancer_la_requête_à_partir_de_Excel_Files3[[#This Row],[''11'']]+Tableau_Lancer_la_requête_à_partir_de_Excel_Files3[[#This Row],[''12'']]+Tableau_Lancer_la_requête_à_partir_de_Excel_Files3[[#This Row],[''15'']]+Tableau_Lancer_la_requête_à_partir_de_Excel_Files3[[#This Row],[''21'']]+Tableau_Lancer_la_requête_à_partir_de_Excel_Files3[[#This Row],[''19'']]+Tableau_Lancer_la_requête_à_partir_de_Excel_Files3[[#This Row],[''23'']]+Tableau_Lancer_la_requête_à_partir_de_Excel_Files3[[#This Row],[''30'']]+Tableau_Lancer_la_requête_à_partir_de_Excel_Files3[[#This Row],[''34'']]+Tableau_Lancer_la_requête_à_partir_de_Excel_Files3[[#This Row],[''42'']]+Tableau_Lancer_la_requête_à_partir_de_Excel_Files3[[#This Row],[''43'']]+Tableau_Lancer_la_requête_à_partir_de_Excel_Files3[[#This Row],[''46'']]+Tableau_Lancer_la_requête_à_partir_de_Excel_Files3[[#This Row],[''48'']]+Tableau_Lancer_la_requête_à_partir_de_Excel_Files3[[#This Row],[''58'']]+Tableau_Lancer_la_requête_à_partir_de_Excel_Files3[[#This Row],[''63'']]+Tableau_Lancer_la_requête_à_partir_de_Excel_Files3[[#This Row],[''69'']]+Tableau_Lancer_la_requête_à_partir_de_Excel_Files3[[#This Row],[''71'']]+Tableau_Lancer_la_requête_à_partir_de_Excel_Files3[[#This Row],[''81'']]+Tableau_Lancer_la_requête_à_partir_de_Excel_Files3[[#This Row],[''82'']]+Tableau_Lancer_la_requête_à_partir_de_Excel_Files3[[#This Row],[''87'']]+Tableau_Lancer_la_requête_à_partir_de_Excel_Files3[[#This Row],[''89'']]</f>
        <v>0</v>
      </c>
      <c r="V23" s="6"/>
      <c r="W23" s="6"/>
      <c r="X23" s="6"/>
      <c r="Y23" s="6"/>
      <c r="Z23" s="6"/>
      <c r="AA23" s="6"/>
      <c r="AB23" s="6"/>
      <c r="AC23" s="6"/>
      <c r="AD23" s="6"/>
      <c r="AE23" s="6"/>
      <c r="AF23" s="6"/>
      <c r="AG23" s="6"/>
      <c r="AH23" s="6"/>
      <c r="AI23" s="6"/>
      <c r="AJ23" s="6"/>
      <c r="AK23" s="6"/>
      <c r="AL23" s="6"/>
      <c r="AM23" s="6"/>
      <c r="AN23" s="6"/>
      <c r="AO23" s="6"/>
      <c r="AP23" s="6"/>
      <c r="AQ23" s="6"/>
      <c r="AR23" s="6">
        <v>31226</v>
      </c>
      <c r="AS23" s="6">
        <v>0</v>
      </c>
      <c r="AT23" s="6"/>
      <c r="CO23" s="3"/>
      <c r="CP23" s="3"/>
      <c r="CQ23" s="3"/>
      <c r="CR23" s="3"/>
      <c r="CS23" s="3"/>
      <c r="CT23" s="3"/>
      <c r="CU23" s="3"/>
      <c r="CV23" s="3"/>
      <c r="CW23" s="3"/>
      <c r="CX23" s="3"/>
      <c r="CY23" s="3"/>
      <c r="CZ23" s="3"/>
      <c r="DA23" s="3"/>
      <c r="DB23" s="3"/>
      <c r="DC23" s="3"/>
      <c r="DD23" s="3"/>
      <c r="DE23" s="3"/>
      <c r="DF23" s="3"/>
      <c r="DG23" s="3"/>
      <c r="DH23" s="3"/>
      <c r="DI23" s="3"/>
      <c r="DJ23" s="3"/>
    </row>
    <row r="24" spans="1:114" ht="45" x14ac:dyDescent="0.25">
      <c r="A24" s="2" t="s">
        <v>6</v>
      </c>
      <c r="B24" s="8" t="s">
        <v>165</v>
      </c>
      <c r="C24" s="8" t="s">
        <v>163</v>
      </c>
      <c r="D24" s="1" t="s">
        <v>164</v>
      </c>
      <c r="E24" s="1" t="s">
        <v>161</v>
      </c>
      <c r="F24" s="6">
        <v>80500</v>
      </c>
      <c r="G24" s="6">
        <v>78198.7</v>
      </c>
      <c r="H24" s="6">
        <f>IF(Tableau_Lancer_la_requête_à_partir_de_Excel_Files3[[#This Row],[Coût total Eligible FEDER]]="",Tableau_Lancer_la_requête_à_partir_de_Excel_Files3[[#This Row],[Coût total déposé]],Tableau_Lancer_la_requête_à_partir_de_Excel_Files3[[#This Row],[Coût total Eligible FEDER]])</f>
        <v>78198.7</v>
      </c>
      <c r="I24" s="6">
        <f>Tableau_Lancer_la_requête_à_partir_de_Excel_Files3[[#This Row],[Aide Massif Obtenu]]+Tableau_Lancer_la_requête_à_partir_de_Excel_Files3[[#This Row],[''Autre Public'']]</f>
        <v>44518</v>
      </c>
      <c r="J24" s="7">
        <f>Tableau_Lancer_la_requête_à_partir_de_Excel_Files3[[#This Row],[Aide Publique Obtenue]]/Tableau_Lancer_la_requête_à_partir_de_Excel_Files3[[#This Row],[Coût total]]</f>
        <v>0.56929335142400073</v>
      </c>
      <c r="K24" s="6">
        <f>Tableau_Lancer_la_requête_à_partir_de_Excel_Files3[[#This Row],[Etat]]+Tableau_Lancer_la_requête_à_partir_de_Excel_Files3[[#This Row],[Régions]]+Tableau_Lancer_la_requête_à_partir_de_Excel_Files3[[#This Row],[Départements]]+Tableau_Lancer_la_requête_à_partir_de_Excel_Files3[[#This Row],[''FEDER'']]</f>
        <v>44518</v>
      </c>
      <c r="L24" s="7">
        <f>Tableau_Lancer_la_requête_à_partir_de_Excel_Files3[[#This Row],[Aide Massif Obtenu]]/Tableau_Lancer_la_requête_à_partir_de_Excel_Files3[[#This Row],[Coût total]]</f>
        <v>0.56929335142400073</v>
      </c>
      <c r="M24" s="9">
        <f>Tableau_Lancer_la_requête_à_partir_de_Excel_Files3[[#This Row],[''FNADT'']]+Tableau_Lancer_la_requête_à_partir_de_Excel_Files3[[#This Row],[''Agriculture'']]</f>
        <v>13239</v>
      </c>
      <c r="N24" s="6">
        <v>13239</v>
      </c>
      <c r="O24" s="6"/>
      <c r="P24" s="9">
        <f>Tableau_Lancer_la_requête_à_partir_de_Excel_Files3[[#This Row],[''ALPC'']]+Tableau_Lancer_la_requête_à_partir_de_Excel_Files3[[#This Row],[''AURA'']]+Tableau_Lancer_la_requête_à_partir_de_Excel_Files3[[#This Row],[''BFC'']]+Tableau_Lancer_la_requête_à_partir_de_Excel_Files3[[#This Row],[''LRMP'']]</f>
        <v>0</v>
      </c>
      <c r="Q24" s="6"/>
      <c r="R24" s="6"/>
      <c r="S24" s="6"/>
      <c r="T24" s="6"/>
      <c r="U24" s="9">
        <f>Tableau_Lancer_la_requête_à_partir_de_Excel_Files3[[#This Row],[''03'']]+Tableau_Lancer_la_requête_à_partir_de_Excel_Files3[[#This Row],[''07'']]+Tableau_Lancer_la_requête_à_partir_de_Excel_Files3[[#This Row],[''11'']]+Tableau_Lancer_la_requête_à_partir_de_Excel_Files3[[#This Row],[''12'']]+Tableau_Lancer_la_requête_à_partir_de_Excel_Files3[[#This Row],[''15'']]+Tableau_Lancer_la_requête_à_partir_de_Excel_Files3[[#This Row],[''21'']]+Tableau_Lancer_la_requête_à_partir_de_Excel_Files3[[#This Row],[''19'']]+Tableau_Lancer_la_requête_à_partir_de_Excel_Files3[[#This Row],[''23'']]+Tableau_Lancer_la_requête_à_partir_de_Excel_Files3[[#This Row],[''30'']]+Tableau_Lancer_la_requête_à_partir_de_Excel_Files3[[#This Row],[''34'']]+Tableau_Lancer_la_requête_à_partir_de_Excel_Files3[[#This Row],[''42'']]+Tableau_Lancer_la_requête_à_partir_de_Excel_Files3[[#This Row],[''43'']]+Tableau_Lancer_la_requête_à_partir_de_Excel_Files3[[#This Row],[''46'']]+Tableau_Lancer_la_requête_à_partir_de_Excel_Files3[[#This Row],[''48'']]+Tableau_Lancer_la_requête_à_partir_de_Excel_Files3[[#This Row],[''58'']]+Tableau_Lancer_la_requête_à_partir_de_Excel_Files3[[#This Row],[''63'']]+Tableau_Lancer_la_requête_à_partir_de_Excel_Files3[[#This Row],[''69'']]+Tableau_Lancer_la_requête_à_partir_de_Excel_Files3[[#This Row],[''71'']]+Tableau_Lancer_la_requête_à_partir_de_Excel_Files3[[#This Row],[''81'']]+Tableau_Lancer_la_requête_à_partir_de_Excel_Files3[[#This Row],[''82'']]+Tableau_Lancer_la_requête_à_partir_de_Excel_Files3[[#This Row],[''87'']]+Tableau_Lancer_la_requête_à_partir_de_Excel_Files3[[#This Row],[''89'']]</f>
        <v>0</v>
      </c>
      <c r="V24" s="6"/>
      <c r="W24" s="6"/>
      <c r="X24" s="6"/>
      <c r="Y24" s="6"/>
      <c r="Z24" s="6"/>
      <c r="AA24" s="6"/>
      <c r="AB24" s="6"/>
      <c r="AC24" s="6"/>
      <c r="AD24" s="6"/>
      <c r="AE24" s="6"/>
      <c r="AF24" s="6"/>
      <c r="AG24" s="6"/>
      <c r="AH24" s="6"/>
      <c r="AI24" s="6"/>
      <c r="AJ24" s="6"/>
      <c r="AK24" s="6"/>
      <c r="AL24" s="6"/>
      <c r="AM24" s="6"/>
      <c r="AN24" s="6"/>
      <c r="AO24" s="6"/>
      <c r="AP24" s="6"/>
      <c r="AQ24" s="6"/>
      <c r="AR24" s="6">
        <v>31279</v>
      </c>
      <c r="AS24" s="6">
        <v>0</v>
      </c>
      <c r="AT24" s="6"/>
      <c r="CO24" s="3"/>
      <c r="CP24" s="3"/>
      <c r="CQ24" s="3"/>
      <c r="CR24" s="3"/>
      <c r="CS24" s="3"/>
      <c r="CT24" s="3"/>
      <c r="CU24" s="3"/>
      <c r="CV24" s="3"/>
      <c r="CW24" s="3"/>
      <c r="CX24" s="3"/>
      <c r="CY24" s="3"/>
      <c r="CZ24" s="3"/>
      <c r="DA24" s="3"/>
      <c r="DB24" s="3"/>
      <c r="DC24" s="3"/>
      <c r="DD24" s="3"/>
      <c r="DE24" s="3"/>
      <c r="DF24" s="3"/>
      <c r="DG24" s="3"/>
      <c r="DH24" s="3"/>
      <c r="DI24" s="3"/>
      <c r="DJ24" s="3"/>
    </row>
    <row r="25" spans="1:114" ht="30" x14ac:dyDescent="0.25">
      <c r="A25" s="2" t="s">
        <v>6</v>
      </c>
      <c r="B25" s="8" t="s">
        <v>166</v>
      </c>
      <c r="C25" s="8" t="s">
        <v>246</v>
      </c>
      <c r="D25" s="1" t="s">
        <v>167</v>
      </c>
      <c r="E25" s="1" t="s">
        <v>168</v>
      </c>
      <c r="F25" s="6">
        <v>329512.9916666667</v>
      </c>
      <c r="G25" s="6">
        <v>330859.93</v>
      </c>
      <c r="H25" s="6">
        <f>IF(Tableau_Lancer_la_requête_à_partir_de_Excel_Files3[[#This Row],[Coût total Eligible FEDER]]="",Tableau_Lancer_la_requête_à_partir_de_Excel_Files3[[#This Row],[Coût total déposé]],Tableau_Lancer_la_requête_à_partir_de_Excel_Files3[[#This Row],[Coût total Eligible FEDER]])</f>
        <v>330859.93</v>
      </c>
      <c r="I25" s="6">
        <f>Tableau_Lancer_la_requête_à_partir_de_Excel_Files3[[#This Row],[Aide Massif Obtenu]]+Tableau_Lancer_la_requête_à_partir_de_Excel_Files3[[#This Row],[''Autre Public'']]</f>
        <v>198515</v>
      </c>
      <c r="J25" s="7">
        <f>Tableau_Lancer_la_requête_à_partir_de_Excel_Files3[[#This Row],[Aide Publique Obtenue]]/Tableau_Lancer_la_requête_à_partir_de_Excel_Files3[[#This Row],[Coût total]]</f>
        <v>0.59999710451489241</v>
      </c>
      <c r="K25" s="6">
        <f>Tableau_Lancer_la_requête_à_partir_de_Excel_Files3[[#This Row],[Etat]]+Tableau_Lancer_la_requête_à_partir_de_Excel_Files3[[#This Row],[Régions]]+Tableau_Lancer_la_requête_à_partir_de_Excel_Files3[[#This Row],[Départements]]+Tableau_Lancer_la_requête_à_partir_de_Excel_Files3[[#This Row],[''FEDER'']]</f>
        <v>198515</v>
      </c>
      <c r="L25" s="7">
        <f>Tableau_Lancer_la_requête_à_partir_de_Excel_Files3[[#This Row],[Aide Massif Obtenu]]/Tableau_Lancer_la_requête_à_partir_de_Excel_Files3[[#This Row],[Coût total]]</f>
        <v>0.59999710451489241</v>
      </c>
      <c r="M25" s="9">
        <f>Tableau_Lancer_la_requête_à_partir_de_Excel_Files3[[#This Row],[''FNADT'']]+Tableau_Lancer_la_requête_à_partir_de_Excel_Files3[[#This Row],[''Agriculture'']]</f>
        <v>0</v>
      </c>
      <c r="N25" s="6"/>
      <c r="O25" s="6"/>
      <c r="P25" s="9">
        <f>Tableau_Lancer_la_requête_à_partir_de_Excel_Files3[[#This Row],[''ALPC'']]+Tableau_Lancer_la_requête_à_partir_de_Excel_Files3[[#This Row],[''AURA'']]+Tableau_Lancer_la_requête_à_partir_de_Excel_Files3[[#This Row],[''BFC'']]+Tableau_Lancer_la_requête_à_partir_de_Excel_Files3[[#This Row],[''LRMP'']]</f>
        <v>0</v>
      </c>
      <c r="Q25" s="6"/>
      <c r="R25" s="6"/>
      <c r="S25" s="6"/>
      <c r="T25" s="6"/>
      <c r="U25" s="9">
        <f>Tableau_Lancer_la_requête_à_partir_de_Excel_Files3[[#This Row],[''03'']]+Tableau_Lancer_la_requête_à_partir_de_Excel_Files3[[#This Row],[''07'']]+Tableau_Lancer_la_requête_à_partir_de_Excel_Files3[[#This Row],[''11'']]+Tableau_Lancer_la_requête_à_partir_de_Excel_Files3[[#This Row],[''12'']]+Tableau_Lancer_la_requête_à_partir_de_Excel_Files3[[#This Row],[''15'']]+Tableau_Lancer_la_requête_à_partir_de_Excel_Files3[[#This Row],[''21'']]+Tableau_Lancer_la_requête_à_partir_de_Excel_Files3[[#This Row],[''19'']]+Tableau_Lancer_la_requête_à_partir_de_Excel_Files3[[#This Row],[''23'']]+Tableau_Lancer_la_requête_à_partir_de_Excel_Files3[[#This Row],[''30'']]+Tableau_Lancer_la_requête_à_partir_de_Excel_Files3[[#This Row],[''34'']]+Tableau_Lancer_la_requête_à_partir_de_Excel_Files3[[#This Row],[''42'']]+Tableau_Lancer_la_requête_à_partir_de_Excel_Files3[[#This Row],[''43'']]+Tableau_Lancer_la_requête_à_partir_de_Excel_Files3[[#This Row],[''46'']]+Tableau_Lancer_la_requête_à_partir_de_Excel_Files3[[#This Row],[''48'']]+Tableau_Lancer_la_requête_à_partir_de_Excel_Files3[[#This Row],[''58'']]+Tableau_Lancer_la_requête_à_partir_de_Excel_Files3[[#This Row],[''63'']]+Tableau_Lancer_la_requête_à_partir_de_Excel_Files3[[#This Row],[''69'']]+Tableau_Lancer_la_requête_à_partir_de_Excel_Files3[[#This Row],[''71'']]+Tableau_Lancer_la_requête_à_partir_de_Excel_Files3[[#This Row],[''81'']]+Tableau_Lancer_la_requête_à_partir_de_Excel_Files3[[#This Row],[''82'']]+Tableau_Lancer_la_requête_à_partir_de_Excel_Files3[[#This Row],[''87'']]+Tableau_Lancer_la_requête_à_partir_de_Excel_Files3[[#This Row],[''89'']]</f>
        <v>0</v>
      </c>
      <c r="V25" s="6"/>
      <c r="W25" s="6"/>
      <c r="X25" s="6"/>
      <c r="Y25" s="6"/>
      <c r="Z25" s="6"/>
      <c r="AA25" s="6"/>
      <c r="AB25" s="6"/>
      <c r="AC25" s="6"/>
      <c r="AD25" s="6"/>
      <c r="AE25" s="6"/>
      <c r="AF25" s="6"/>
      <c r="AG25" s="6"/>
      <c r="AH25" s="6"/>
      <c r="AI25" s="6"/>
      <c r="AJ25" s="6"/>
      <c r="AK25" s="6"/>
      <c r="AL25" s="6"/>
      <c r="AM25" s="6"/>
      <c r="AN25" s="6"/>
      <c r="AO25" s="6"/>
      <c r="AP25" s="6"/>
      <c r="AQ25" s="6"/>
      <c r="AR25" s="6">
        <v>198515</v>
      </c>
      <c r="AS25" s="6">
        <v>0</v>
      </c>
      <c r="AT25" s="6"/>
      <c r="CO25" s="3"/>
      <c r="CP25" s="3"/>
      <c r="CQ25" s="3"/>
      <c r="CR25" s="3"/>
      <c r="CS25" s="3"/>
      <c r="CT25" s="3"/>
      <c r="CU25" s="3"/>
      <c r="CV25" s="3"/>
      <c r="CW25" s="3"/>
      <c r="CX25" s="3"/>
      <c r="CY25" s="3"/>
      <c r="CZ25" s="3"/>
      <c r="DA25" s="3"/>
      <c r="DB25" s="3"/>
      <c r="DC25" s="3"/>
      <c r="DD25" s="3"/>
      <c r="DE25" s="3"/>
      <c r="DF25" s="3"/>
      <c r="DG25" s="3"/>
      <c r="DH25" s="3"/>
      <c r="DI25" s="3"/>
      <c r="DJ25" s="3"/>
    </row>
    <row r="26" spans="1:114" ht="30" x14ac:dyDescent="0.25">
      <c r="A26" s="2" t="s">
        <v>6</v>
      </c>
      <c r="B26" s="8" t="s">
        <v>169</v>
      </c>
      <c r="C26" s="8" t="s">
        <v>247</v>
      </c>
      <c r="D26" s="1" t="s">
        <v>10</v>
      </c>
      <c r="E26" s="1" t="s">
        <v>170</v>
      </c>
      <c r="F26" s="6">
        <v>199703.22</v>
      </c>
      <c r="G26" s="6">
        <v>178308.45</v>
      </c>
      <c r="H26" s="6">
        <f>IF(Tableau_Lancer_la_requête_à_partir_de_Excel_Files3[[#This Row],[Coût total Eligible FEDER]]="",Tableau_Lancer_la_requête_à_partir_de_Excel_Files3[[#This Row],[Coût total déposé]],Tableau_Lancer_la_requête_à_partir_de_Excel_Files3[[#This Row],[Coût total Eligible FEDER]])</f>
        <v>178308.45</v>
      </c>
      <c r="I26" s="6">
        <f>Tableau_Lancer_la_requête_à_partir_de_Excel_Files3[[#This Row],[Aide Massif Obtenu]]+Tableau_Lancer_la_requête_à_partir_de_Excel_Files3[[#This Row],[''Autre Public'']]</f>
        <v>124815.69</v>
      </c>
      <c r="J26" s="7">
        <f>Tableau_Lancer_la_requête_à_partir_de_Excel_Files3[[#This Row],[Aide Publique Obtenue]]/Tableau_Lancer_la_requête_à_partir_de_Excel_Files3[[#This Row],[Coût total]]</f>
        <v>0.69999873814168645</v>
      </c>
      <c r="K26" s="6">
        <f>Tableau_Lancer_la_requête_à_partir_de_Excel_Files3[[#This Row],[Etat]]+Tableau_Lancer_la_requête_à_partir_de_Excel_Files3[[#This Row],[Régions]]+Tableau_Lancer_la_requête_à_partir_de_Excel_Files3[[#This Row],[Départements]]+Tableau_Lancer_la_requête_à_partir_de_Excel_Files3[[#This Row],[''FEDER'']]</f>
        <v>124815.69</v>
      </c>
      <c r="L26" s="7">
        <f>Tableau_Lancer_la_requête_à_partir_de_Excel_Files3[[#This Row],[Aide Massif Obtenu]]/Tableau_Lancer_la_requête_à_partir_de_Excel_Files3[[#This Row],[Coût total]]</f>
        <v>0.69999873814168645</v>
      </c>
      <c r="M26" s="9">
        <f>Tableau_Lancer_la_requête_à_partir_de_Excel_Files3[[#This Row],[''FNADT'']]+Tableau_Lancer_la_requête_à_partir_de_Excel_Files3[[#This Row],[''Agriculture'']]</f>
        <v>35661.69</v>
      </c>
      <c r="N26" s="6">
        <v>35661.69</v>
      </c>
      <c r="O26" s="6"/>
      <c r="P26" s="9">
        <f>Tableau_Lancer_la_requête_à_partir_de_Excel_Files3[[#This Row],[''ALPC'']]+Tableau_Lancer_la_requête_à_partir_de_Excel_Files3[[#This Row],[''AURA'']]+Tableau_Lancer_la_requête_à_partir_de_Excel_Files3[[#This Row],[''BFC'']]+Tableau_Lancer_la_requête_à_partir_de_Excel_Files3[[#This Row],[''LRMP'']]</f>
        <v>0</v>
      </c>
      <c r="Q26" s="6"/>
      <c r="R26" s="6"/>
      <c r="S26" s="6"/>
      <c r="T26" s="6"/>
      <c r="U26" s="9">
        <f>Tableau_Lancer_la_requête_à_partir_de_Excel_Files3[[#This Row],[''03'']]+Tableau_Lancer_la_requête_à_partir_de_Excel_Files3[[#This Row],[''07'']]+Tableau_Lancer_la_requête_à_partir_de_Excel_Files3[[#This Row],[''11'']]+Tableau_Lancer_la_requête_à_partir_de_Excel_Files3[[#This Row],[''12'']]+Tableau_Lancer_la_requête_à_partir_de_Excel_Files3[[#This Row],[''15'']]+Tableau_Lancer_la_requête_à_partir_de_Excel_Files3[[#This Row],[''21'']]+Tableau_Lancer_la_requête_à_partir_de_Excel_Files3[[#This Row],[''19'']]+Tableau_Lancer_la_requête_à_partir_de_Excel_Files3[[#This Row],[''23'']]+Tableau_Lancer_la_requête_à_partir_de_Excel_Files3[[#This Row],[''30'']]+Tableau_Lancer_la_requête_à_partir_de_Excel_Files3[[#This Row],[''34'']]+Tableau_Lancer_la_requête_à_partir_de_Excel_Files3[[#This Row],[''42'']]+Tableau_Lancer_la_requête_à_partir_de_Excel_Files3[[#This Row],[''43'']]+Tableau_Lancer_la_requête_à_partir_de_Excel_Files3[[#This Row],[''46'']]+Tableau_Lancer_la_requête_à_partir_de_Excel_Files3[[#This Row],[''48'']]+Tableau_Lancer_la_requête_à_partir_de_Excel_Files3[[#This Row],[''58'']]+Tableau_Lancer_la_requête_à_partir_de_Excel_Files3[[#This Row],[''63'']]+Tableau_Lancer_la_requête_à_partir_de_Excel_Files3[[#This Row],[''69'']]+Tableau_Lancer_la_requête_à_partir_de_Excel_Files3[[#This Row],[''71'']]+Tableau_Lancer_la_requête_à_partir_de_Excel_Files3[[#This Row],[''81'']]+Tableau_Lancer_la_requête_à_partir_de_Excel_Files3[[#This Row],[''82'']]+Tableau_Lancer_la_requête_à_partir_de_Excel_Files3[[#This Row],[''87'']]+Tableau_Lancer_la_requête_à_partir_de_Excel_Files3[[#This Row],[''89'']]</f>
        <v>0</v>
      </c>
      <c r="V26" s="6"/>
      <c r="W26" s="6"/>
      <c r="X26" s="6"/>
      <c r="Y26" s="6"/>
      <c r="Z26" s="6"/>
      <c r="AA26" s="6"/>
      <c r="AB26" s="6"/>
      <c r="AC26" s="6"/>
      <c r="AD26" s="6"/>
      <c r="AE26" s="6"/>
      <c r="AF26" s="6"/>
      <c r="AG26" s="6"/>
      <c r="AH26" s="6"/>
      <c r="AI26" s="6"/>
      <c r="AJ26" s="6"/>
      <c r="AK26" s="6"/>
      <c r="AL26" s="6"/>
      <c r="AM26" s="6"/>
      <c r="AN26" s="6"/>
      <c r="AO26" s="6"/>
      <c r="AP26" s="6"/>
      <c r="AQ26" s="6"/>
      <c r="AR26" s="6">
        <v>89154</v>
      </c>
      <c r="AS26" s="6">
        <v>0</v>
      </c>
      <c r="AT26" s="6"/>
      <c r="CO26" s="3"/>
      <c r="CP26" s="3"/>
      <c r="CQ26" s="3"/>
      <c r="CR26" s="3"/>
      <c r="CS26" s="3"/>
      <c r="CT26" s="3"/>
      <c r="CU26" s="3"/>
      <c r="CV26" s="3"/>
      <c r="CW26" s="3"/>
      <c r="CX26" s="3"/>
      <c r="CY26" s="3"/>
      <c r="CZ26" s="3"/>
      <c r="DA26" s="3"/>
      <c r="DB26" s="3"/>
      <c r="DC26" s="3"/>
      <c r="DD26" s="3"/>
      <c r="DE26" s="3"/>
      <c r="DF26" s="3"/>
      <c r="DG26" s="3"/>
      <c r="DH26" s="3"/>
      <c r="DI26" s="3"/>
      <c r="DJ26" s="3"/>
    </row>
    <row r="27" spans="1:114" ht="30" x14ac:dyDescent="0.25">
      <c r="A27" s="2" t="s">
        <v>6</v>
      </c>
      <c r="B27" s="8" t="s">
        <v>171</v>
      </c>
      <c r="C27" s="8" t="s">
        <v>247</v>
      </c>
      <c r="D27" s="1" t="s">
        <v>11</v>
      </c>
      <c r="E27" s="1" t="s">
        <v>172</v>
      </c>
      <c r="F27" s="6">
        <v>325860.57928645902</v>
      </c>
      <c r="G27" s="6">
        <v>29951.95</v>
      </c>
      <c r="H27" s="6">
        <f>IF(Tableau_Lancer_la_requête_à_partir_de_Excel_Files3[[#This Row],[Coût total Eligible FEDER]]="",Tableau_Lancer_la_requête_à_partir_de_Excel_Files3[[#This Row],[Coût total déposé]],Tableau_Lancer_la_requête_à_partir_de_Excel_Files3[[#This Row],[Coût total Eligible FEDER]])</f>
        <v>29951.95</v>
      </c>
      <c r="I27" s="6">
        <f>Tableau_Lancer_la_requête_à_partir_de_Excel_Files3[[#This Row],[Aide Massif Obtenu]]+Tableau_Lancer_la_requête_à_partir_de_Excel_Files3[[#This Row],[''Autre Public'']]</f>
        <v>20966.39</v>
      </c>
      <c r="J27" s="7">
        <f>Tableau_Lancer_la_requête_à_partir_de_Excel_Files3[[#This Row],[Aide Publique Obtenue]]/Tableau_Lancer_la_requête_à_partir_de_Excel_Files3[[#This Row],[Coût total]]</f>
        <v>0.70000083467019669</v>
      </c>
      <c r="K27" s="6">
        <f>Tableau_Lancer_la_requête_à_partir_de_Excel_Files3[[#This Row],[Etat]]+Tableau_Lancer_la_requête_à_partir_de_Excel_Files3[[#This Row],[Régions]]+Tableau_Lancer_la_requête_à_partir_de_Excel_Files3[[#This Row],[Départements]]+Tableau_Lancer_la_requête_à_partir_de_Excel_Files3[[#This Row],[''FEDER'']]</f>
        <v>20966.39</v>
      </c>
      <c r="L27" s="7">
        <f>Tableau_Lancer_la_requête_à_partir_de_Excel_Files3[[#This Row],[Aide Massif Obtenu]]/Tableau_Lancer_la_requête_à_partir_de_Excel_Files3[[#This Row],[Coût total]]</f>
        <v>0.70000083467019669</v>
      </c>
      <c r="M27" s="9">
        <f>Tableau_Lancer_la_requête_à_partir_de_Excel_Files3[[#This Row],[''FNADT'']]+Tableau_Lancer_la_requête_à_partir_de_Excel_Files3[[#This Row],[''Agriculture'']]</f>
        <v>5990.39</v>
      </c>
      <c r="N27" s="6">
        <v>5990.39</v>
      </c>
      <c r="O27" s="6"/>
      <c r="P27" s="9">
        <f>Tableau_Lancer_la_requête_à_partir_de_Excel_Files3[[#This Row],[''ALPC'']]+Tableau_Lancer_la_requête_à_partir_de_Excel_Files3[[#This Row],[''AURA'']]+Tableau_Lancer_la_requête_à_partir_de_Excel_Files3[[#This Row],[''BFC'']]+Tableau_Lancer_la_requête_à_partir_de_Excel_Files3[[#This Row],[''LRMP'']]</f>
        <v>0</v>
      </c>
      <c r="Q27" s="6"/>
      <c r="R27" s="6"/>
      <c r="S27" s="6"/>
      <c r="T27" s="6"/>
      <c r="U27" s="9">
        <f>Tableau_Lancer_la_requête_à_partir_de_Excel_Files3[[#This Row],[''03'']]+Tableau_Lancer_la_requête_à_partir_de_Excel_Files3[[#This Row],[''07'']]+Tableau_Lancer_la_requête_à_partir_de_Excel_Files3[[#This Row],[''11'']]+Tableau_Lancer_la_requête_à_partir_de_Excel_Files3[[#This Row],[''12'']]+Tableau_Lancer_la_requête_à_partir_de_Excel_Files3[[#This Row],[''15'']]+Tableau_Lancer_la_requête_à_partir_de_Excel_Files3[[#This Row],[''21'']]+Tableau_Lancer_la_requête_à_partir_de_Excel_Files3[[#This Row],[''19'']]+Tableau_Lancer_la_requête_à_partir_de_Excel_Files3[[#This Row],[''23'']]+Tableau_Lancer_la_requête_à_partir_de_Excel_Files3[[#This Row],[''30'']]+Tableau_Lancer_la_requête_à_partir_de_Excel_Files3[[#This Row],[''34'']]+Tableau_Lancer_la_requête_à_partir_de_Excel_Files3[[#This Row],[''42'']]+Tableau_Lancer_la_requête_à_partir_de_Excel_Files3[[#This Row],[''43'']]+Tableau_Lancer_la_requête_à_partir_de_Excel_Files3[[#This Row],[''46'']]+Tableau_Lancer_la_requête_à_partir_de_Excel_Files3[[#This Row],[''48'']]+Tableau_Lancer_la_requête_à_partir_de_Excel_Files3[[#This Row],[''58'']]+Tableau_Lancer_la_requête_à_partir_de_Excel_Files3[[#This Row],[''63'']]+Tableau_Lancer_la_requête_à_partir_de_Excel_Files3[[#This Row],[''69'']]+Tableau_Lancer_la_requête_à_partir_de_Excel_Files3[[#This Row],[''71'']]+Tableau_Lancer_la_requête_à_partir_de_Excel_Files3[[#This Row],[''81'']]+Tableau_Lancer_la_requête_à_partir_de_Excel_Files3[[#This Row],[''82'']]+Tableau_Lancer_la_requête_à_partir_de_Excel_Files3[[#This Row],[''87'']]+Tableau_Lancer_la_requête_à_partir_de_Excel_Files3[[#This Row],[''89'']]</f>
        <v>0</v>
      </c>
      <c r="V27" s="6"/>
      <c r="W27" s="6"/>
      <c r="X27" s="6"/>
      <c r="Y27" s="6"/>
      <c r="Z27" s="6"/>
      <c r="AA27" s="6"/>
      <c r="AB27" s="6"/>
      <c r="AC27" s="6"/>
      <c r="AD27" s="6"/>
      <c r="AE27" s="6"/>
      <c r="AF27" s="6"/>
      <c r="AG27" s="6"/>
      <c r="AH27" s="6"/>
      <c r="AI27" s="6"/>
      <c r="AJ27" s="6"/>
      <c r="AK27" s="6"/>
      <c r="AL27" s="6"/>
      <c r="AM27" s="6"/>
      <c r="AN27" s="6"/>
      <c r="AO27" s="6"/>
      <c r="AP27" s="6"/>
      <c r="AQ27" s="6"/>
      <c r="AR27" s="6">
        <v>14976</v>
      </c>
      <c r="AS27" s="6">
        <v>0</v>
      </c>
      <c r="AT27" s="6"/>
      <c r="CO27" s="3"/>
      <c r="CP27" s="3"/>
      <c r="CQ27" s="3"/>
      <c r="CR27" s="3"/>
      <c r="CS27" s="3"/>
      <c r="CT27" s="3"/>
      <c r="CU27" s="3"/>
      <c r="CV27" s="3"/>
      <c r="CW27" s="3"/>
      <c r="CX27" s="3"/>
      <c r="CY27" s="3"/>
      <c r="CZ27" s="3"/>
      <c r="DA27" s="3"/>
      <c r="DB27" s="3"/>
      <c r="DC27" s="3"/>
      <c r="DD27" s="3"/>
      <c r="DE27" s="3"/>
      <c r="DF27" s="3"/>
      <c r="DG27" s="3"/>
      <c r="DH27" s="3"/>
      <c r="DI27" s="3"/>
      <c r="DJ27" s="3"/>
    </row>
    <row r="28" spans="1:114" ht="30" x14ac:dyDescent="0.25">
      <c r="A28" s="2" t="s">
        <v>6</v>
      </c>
      <c r="B28" s="8" t="s">
        <v>173</v>
      </c>
      <c r="C28" s="8" t="s">
        <v>247</v>
      </c>
      <c r="D28" s="1" t="s">
        <v>174</v>
      </c>
      <c r="E28" s="1" t="s">
        <v>172</v>
      </c>
      <c r="F28" s="6">
        <v>136518.49699999997</v>
      </c>
      <c r="G28" s="6">
        <v>143108.35</v>
      </c>
      <c r="H28" s="6">
        <f>IF(Tableau_Lancer_la_requête_à_partir_de_Excel_Files3[[#This Row],[Coût total Eligible FEDER]]="",Tableau_Lancer_la_requête_à_partir_de_Excel_Files3[[#This Row],[Coût total déposé]],Tableau_Lancer_la_requête_à_partir_de_Excel_Files3[[#This Row],[Coût total Eligible FEDER]])</f>
        <v>143108.35</v>
      </c>
      <c r="I28" s="6">
        <f>Tableau_Lancer_la_requête_à_partir_de_Excel_Files3[[#This Row],[Aide Massif Obtenu]]+Tableau_Lancer_la_requête_à_partir_de_Excel_Files3[[#This Row],[''Autre Public'']]</f>
        <v>100175.67</v>
      </c>
      <c r="J28" s="7">
        <f>Tableau_Lancer_la_requête_à_partir_de_Excel_Files3[[#This Row],[Aide Publique Obtenue]]/Tableau_Lancer_la_requête_à_partir_de_Excel_Files3[[#This Row],[Coût total]]</f>
        <v>0.69999877715032</v>
      </c>
      <c r="K28" s="6">
        <f>Tableau_Lancer_la_requête_à_partir_de_Excel_Files3[[#This Row],[Etat]]+Tableau_Lancer_la_requête_à_partir_de_Excel_Files3[[#This Row],[Régions]]+Tableau_Lancer_la_requête_à_partir_de_Excel_Files3[[#This Row],[Départements]]+Tableau_Lancer_la_requête_à_partir_de_Excel_Files3[[#This Row],[''FEDER'']]</f>
        <v>100175.67</v>
      </c>
      <c r="L28" s="7">
        <f>Tableau_Lancer_la_requête_à_partir_de_Excel_Files3[[#This Row],[Aide Massif Obtenu]]/Tableau_Lancer_la_requête_à_partir_de_Excel_Files3[[#This Row],[Coût total]]</f>
        <v>0.69999877715032</v>
      </c>
      <c r="M28" s="9">
        <f>Tableau_Lancer_la_requête_à_partir_de_Excel_Files3[[#This Row],[''FNADT'']]+Tableau_Lancer_la_requête_à_partir_de_Excel_Files3[[#This Row],[''Agriculture'']]</f>
        <v>28621.67</v>
      </c>
      <c r="N28" s="6">
        <v>28621.67</v>
      </c>
      <c r="O28" s="6"/>
      <c r="P28" s="9">
        <f>Tableau_Lancer_la_requête_à_partir_de_Excel_Files3[[#This Row],[''ALPC'']]+Tableau_Lancer_la_requête_à_partir_de_Excel_Files3[[#This Row],[''AURA'']]+Tableau_Lancer_la_requête_à_partir_de_Excel_Files3[[#This Row],[''BFC'']]+Tableau_Lancer_la_requête_à_partir_de_Excel_Files3[[#This Row],[''LRMP'']]</f>
        <v>0</v>
      </c>
      <c r="Q28" s="6"/>
      <c r="R28" s="6"/>
      <c r="S28" s="6"/>
      <c r="T28" s="6"/>
      <c r="U28" s="9">
        <f>Tableau_Lancer_la_requête_à_partir_de_Excel_Files3[[#This Row],[''03'']]+Tableau_Lancer_la_requête_à_partir_de_Excel_Files3[[#This Row],[''07'']]+Tableau_Lancer_la_requête_à_partir_de_Excel_Files3[[#This Row],[''11'']]+Tableau_Lancer_la_requête_à_partir_de_Excel_Files3[[#This Row],[''12'']]+Tableau_Lancer_la_requête_à_partir_de_Excel_Files3[[#This Row],[''15'']]+Tableau_Lancer_la_requête_à_partir_de_Excel_Files3[[#This Row],[''21'']]+Tableau_Lancer_la_requête_à_partir_de_Excel_Files3[[#This Row],[''19'']]+Tableau_Lancer_la_requête_à_partir_de_Excel_Files3[[#This Row],[''23'']]+Tableau_Lancer_la_requête_à_partir_de_Excel_Files3[[#This Row],[''30'']]+Tableau_Lancer_la_requête_à_partir_de_Excel_Files3[[#This Row],[''34'']]+Tableau_Lancer_la_requête_à_partir_de_Excel_Files3[[#This Row],[''42'']]+Tableau_Lancer_la_requête_à_partir_de_Excel_Files3[[#This Row],[''43'']]+Tableau_Lancer_la_requête_à_partir_de_Excel_Files3[[#This Row],[''46'']]+Tableau_Lancer_la_requête_à_partir_de_Excel_Files3[[#This Row],[''48'']]+Tableau_Lancer_la_requête_à_partir_de_Excel_Files3[[#This Row],[''58'']]+Tableau_Lancer_la_requête_à_partir_de_Excel_Files3[[#This Row],[''63'']]+Tableau_Lancer_la_requête_à_partir_de_Excel_Files3[[#This Row],[''69'']]+Tableau_Lancer_la_requête_à_partir_de_Excel_Files3[[#This Row],[''71'']]+Tableau_Lancer_la_requête_à_partir_de_Excel_Files3[[#This Row],[''81'']]+Tableau_Lancer_la_requête_à_partir_de_Excel_Files3[[#This Row],[''82'']]+Tableau_Lancer_la_requête_à_partir_de_Excel_Files3[[#This Row],[''87'']]+Tableau_Lancer_la_requête_à_partir_de_Excel_Files3[[#This Row],[''89'']]</f>
        <v>0</v>
      </c>
      <c r="V28" s="6"/>
      <c r="W28" s="6"/>
      <c r="X28" s="6"/>
      <c r="Y28" s="6"/>
      <c r="Z28" s="6"/>
      <c r="AA28" s="6"/>
      <c r="AB28" s="6"/>
      <c r="AC28" s="6"/>
      <c r="AD28" s="6"/>
      <c r="AE28" s="6"/>
      <c r="AF28" s="6"/>
      <c r="AG28" s="6"/>
      <c r="AH28" s="6"/>
      <c r="AI28" s="6"/>
      <c r="AJ28" s="6"/>
      <c r="AK28" s="6"/>
      <c r="AL28" s="6"/>
      <c r="AM28" s="6"/>
      <c r="AN28" s="6"/>
      <c r="AO28" s="6"/>
      <c r="AP28" s="6"/>
      <c r="AQ28" s="6"/>
      <c r="AR28" s="6">
        <v>71554</v>
      </c>
      <c r="AS28" s="6">
        <v>0</v>
      </c>
      <c r="AT28" s="6"/>
      <c r="CO28" s="3"/>
      <c r="CP28" s="3"/>
      <c r="CQ28" s="3"/>
      <c r="CR28" s="3"/>
      <c r="CS28" s="3"/>
      <c r="CT28" s="3"/>
      <c r="CU28" s="3"/>
      <c r="CV28" s="3"/>
      <c r="CW28" s="3"/>
      <c r="CX28" s="3"/>
      <c r="CY28" s="3"/>
      <c r="CZ28" s="3"/>
      <c r="DA28" s="3"/>
      <c r="DB28" s="3"/>
      <c r="DC28" s="3"/>
      <c r="DD28" s="3"/>
      <c r="DE28" s="3"/>
      <c r="DF28" s="3"/>
      <c r="DG28" s="3"/>
      <c r="DH28" s="3"/>
      <c r="DI28" s="3"/>
      <c r="DJ28" s="3"/>
    </row>
    <row r="29" spans="1:114" ht="30" x14ac:dyDescent="0.25">
      <c r="A29" s="2" t="s">
        <v>6</v>
      </c>
      <c r="B29" s="8" t="s">
        <v>175</v>
      </c>
      <c r="C29" s="8" t="s">
        <v>247</v>
      </c>
      <c r="D29" s="1" t="s">
        <v>176</v>
      </c>
      <c r="E29" s="1" t="s">
        <v>172</v>
      </c>
      <c r="F29" s="6">
        <v>500093.6</v>
      </c>
      <c r="G29" s="6">
        <v>500093.6</v>
      </c>
      <c r="H29" s="6">
        <f>IF(Tableau_Lancer_la_requête_à_partir_de_Excel_Files3[[#This Row],[Coût total Eligible FEDER]]="",Tableau_Lancer_la_requête_à_partir_de_Excel_Files3[[#This Row],[Coût total déposé]],Tableau_Lancer_la_requête_à_partir_de_Excel_Files3[[#This Row],[Coût total Eligible FEDER]])</f>
        <v>500093.6</v>
      </c>
      <c r="I29" s="6">
        <f>Tableau_Lancer_la_requête_à_partir_de_Excel_Files3[[#This Row],[Aide Massif Obtenu]]+Tableau_Lancer_la_requête_à_partir_de_Excel_Files3[[#This Row],[''Autre Public'']]</f>
        <v>350065.72</v>
      </c>
      <c r="J29" s="7">
        <f>Tableau_Lancer_la_requête_à_partir_de_Excel_Files3[[#This Row],[Aide Publique Obtenue]]/Tableau_Lancer_la_requête_à_partir_de_Excel_Files3[[#This Row],[Coût total]]</f>
        <v>0.70000039992513396</v>
      </c>
      <c r="K29" s="6">
        <f>Tableau_Lancer_la_requête_à_partir_de_Excel_Files3[[#This Row],[Etat]]+Tableau_Lancer_la_requête_à_partir_de_Excel_Files3[[#This Row],[Régions]]+Tableau_Lancer_la_requête_à_partir_de_Excel_Files3[[#This Row],[Départements]]+Tableau_Lancer_la_requête_à_partir_de_Excel_Files3[[#This Row],[''FEDER'']]</f>
        <v>350065.72</v>
      </c>
      <c r="L29" s="7">
        <f>Tableau_Lancer_la_requête_à_partir_de_Excel_Files3[[#This Row],[Aide Massif Obtenu]]/Tableau_Lancer_la_requête_à_partir_de_Excel_Files3[[#This Row],[Coût total]]</f>
        <v>0.70000039992513396</v>
      </c>
      <c r="M29" s="9">
        <f>Tableau_Lancer_la_requête_à_partir_de_Excel_Files3[[#This Row],[''FNADT'']]+Tableau_Lancer_la_requête_à_partir_de_Excel_Files3[[#This Row],[''Agriculture'']]</f>
        <v>100018.72</v>
      </c>
      <c r="N29" s="6">
        <v>100018.72</v>
      </c>
      <c r="O29" s="6"/>
      <c r="P29" s="9">
        <f>Tableau_Lancer_la_requête_à_partir_de_Excel_Files3[[#This Row],[''ALPC'']]+Tableau_Lancer_la_requête_à_partir_de_Excel_Files3[[#This Row],[''AURA'']]+Tableau_Lancer_la_requête_à_partir_de_Excel_Files3[[#This Row],[''BFC'']]+Tableau_Lancer_la_requête_à_partir_de_Excel_Files3[[#This Row],[''LRMP'']]</f>
        <v>0</v>
      </c>
      <c r="Q29" s="6"/>
      <c r="R29" s="6"/>
      <c r="S29" s="6"/>
      <c r="T29" s="6"/>
      <c r="U29" s="9">
        <f>Tableau_Lancer_la_requête_à_partir_de_Excel_Files3[[#This Row],[''03'']]+Tableau_Lancer_la_requête_à_partir_de_Excel_Files3[[#This Row],[''07'']]+Tableau_Lancer_la_requête_à_partir_de_Excel_Files3[[#This Row],[''11'']]+Tableau_Lancer_la_requête_à_partir_de_Excel_Files3[[#This Row],[''12'']]+Tableau_Lancer_la_requête_à_partir_de_Excel_Files3[[#This Row],[''15'']]+Tableau_Lancer_la_requête_à_partir_de_Excel_Files3[[#This Row],[''21'']]+Tableau_Lancer_la_requête_à_partir_de_Excel_Files3[[#This Row],[''19'']]+Tableau_Lancer_la_requête_à_partir_de_Excel_Files3[[#This Row],[''23'']]+Tableau_Lancer_la_requête_à_partir_de_Excel_Files3[[#This Row],[''30'']]+Tableau_Lancer_la_requête_à_partir_de_Excel_Files3[[#This Row],[''34'']]+Tableau_Lancer_la_requête_à_partir_de_Excel_Files3[[#This Row],[''42'']]+Tableau_Lancer_la_requête_à_partir_de_Excel_Files3[[#This Row],[''43'']]+Tableau_Lancer_la_requête_à_partir_de_Excel_Files3[[#This Row],[''46'']]+Tableau_Lancer_la_requête_à_partir_de_Excel_Files3[[#This Row],[''48'']]+Tableau_Lancer_la_requête_à_partir_de_Excel_Files3[[#This Row],[''58'']]+Tableau_Lancer_la_requête_à_partir_de_Excel_Files3[[#This Row],[''63'']]+Tableau_Lancer_la_requête_à_partir_de_Excel_Files3[[#This Row],[''69'']]+Tableau_Lancer_la_requête_à_partir_de_Excel_Files3[[#This Row],[''71'']]+Tableau_Lancer_la_requête_à_partir_de_Excel_Files3[[#This Row],[''81'']]+Tableau_Lancer_la_requête_à_partir_de_Excel_Files3[[#This Row],[''82'']]+Tableau_Lancer_la_requête_à_partir_de_Excel_Files3[[#This Row],[''87'']]+Tableau_Lancer_la_requête_à_partir_de_Excel_Files3[[#This Row],[''89'']]</f>
        <v>0</v>
      </c>
      <c r="V29" s="6"/>
      <c r="W29" s="6"/>
      <c r="X29" s="6"/>
      <c r="Y29" s="6"/>
      <c r="Z29" s="6"/>
      <c r="AA29" s="6"/>
      <c r="AB29" s="6"/>
      <c r="AC29" s="6"/>
      <c r="AD29" s="6"/>
      <c r="AE29" s="6"/>
      <c r="AF29" s="6"/>
      <c r="AG29" s="6"/>
      <c r="AH29" s="6"/>
      <c r="AI29" s="6"/>
      <c r="AJ29" s="6"/>
      <c r="AK29" s="6"/>
      <c r="AL29" s="6"/>
      <c r="AM29" s="6"/>
      <c r="AN29" s="6"/>
      <c r="AO29" s="6"/>
      <c r="AP29" s="6"/>
      <c r="AQ29" s="6"/>
      <c r="AR29" s="6">
        <v>250047</v>
      </c>
      <c r="AS29" s="6">
        <v>0</v>
      </c>
      <c r="AT29" s="6"/>
      <c r="CO29" s="3"/>
      <c r="CP29" s="3"/>
      <c r="CQ29" s="3"/>
      <c r="CR29" s="3"/>
      <c r="CS29" s="3"/>
      <c r="CT29" s="3"/>
      <c r="CU29" s="3"/>
      <c r="CV29" s="3"/>
      <c r="CW29" s="3"/>
      <c r="CX29" s="3"/>
      <c r="CY29" s="3"/>
      <c r="CZ29" s="3"/>
      <c r="DA29" s="3"/>
      <c r="DB29" s="3"/>
      <c r="DC29" s="3"/>
      <c r="DD29" s="3"/>
      <c r="DE29" s="3"/>
      <c r="DF29" s="3"/>
      <c r="DG29" s="3"/>
      <c r="DH29" s="3"/>
      <c r="DI29" s="3"/>
      <c r="DJ29" s="3"/>
    </row>
    <row r="30" spans="1:114" ht="30" x14ac:dyDescent="0.25">
      <c r="A30" s="2" t="s">
        <v>6</v>
      </c>
      <c r="B30" s="8" t="s">
        <v>177</v>
      </c>
      <c r="C30" s="8" t="s">
        <v>247</v>
      </c>
      <c r="D30" s="1" t="s">
        <v>178</v>
      </c>
      <c r="E30" s="1" t="s">
        <v>172</v>
      </c>
      <c r="F30" s="6">
        <v>192427.82</v>
      </c>
      <c r="G30" s="6">
        <v>172475.92</v>
      </c>
      <c r="H30" s="6">
        <f>IF(Tableau_Lancer_la_requête_à_partir_de_Excel_Files3[[#This Row],[Coût total Eligible FEDER]]="",Tableau_Lancer_la_requête_à_partir_de_Excel_Files3[[#This Row],[Coût total déposé]],Tableau_Lancer_la_requête_à_partir_de_Excel_Files3[[#This Row],[Coût total Eligible FEDER]])</f>
        <v>172475.92</v>
      </c>
      <c r="I30" s="6">
        <f>Tableau_Lancer_la_requête_à_partir_de_Excel_Files3[[#This Row],[Aide Massif Obtenu]]+Tableau_Lancer_la_requête_à_partir_de_Excel_Files3[[#This Row],[''Autre Public'']]</f>
        <v>120733.18</v>
      </c>
      <c r="J30" s="7">
        <f>Tableau_Lancer_la_requête_à_partir_de_Excel_Files3[[#This Row],[Aide Publique Obtenue]]/Tableau_Lancer_la_requête_à_partir_de_Excel_Files3[[#This Row],[Coût total]]</f>
        <v>0.70000020872478885</v>
      </c>
      <c r="K30" s="6">
        <f>Tableau_Lancer_la_requête_à_partir_de_Excel_Files3[[#This Row],[Etat]]+Tableau_Lancer_la_requête_à_partir_de_Excel_Files3[[#This Row],[Régions]]+Tableau_Lancer_la_requête_à_partir_de_Excel_Files3[[#This Row],[Départements]]+Tableau_Lancer_la_requête_à_partir_de_Excel_Files3[[#This Row],[''FEDER'']]</f>
        <v>120733.18</v>
      </c>
      <c r="L30" s="7">
        <f>Tableau_Lancer_la_requête_à_partir_de_Excel_Files3[[#This Row],[Aide Massif Obtenu]]/Tableau_Lancer_la_requête_à_partir_de_Excel_Files3[[#This Row],[Coût total]]</f>
        <v>0.70000020872478885</v>
      </c>
      <c r="M30" s="9">
        <f>Tableau_Lancer_la_requête_à_partir_de_Excel_Files3[[#This Row],[''FNADT'']]+Tableau_Lancer_la_requête_à_partir_de_Excel_Files3[[#This Row],[''Agriculture'']]</f>
        <v>34495.18</v>
      </c>
      <c r="N30" s="6">
        <v>34495.18</v>
      </c>
      <c r="O30" s="6"/>
      <c r="P30" s="9">
        <f>Tableau_Lancer_la_requête_à_partir_de_Excel_Files3[[#This Row],[''ALPC'']]+Tableau_Lancer_la_requête_à_partir_de_Excel_Files3[[#This Row],[''AURA'']]+Tableau_Lancer_la_requête_à_partir_de_Excel_Files3[[#This Row],[''BFC'']]+Tableau_Lancer_la_requête_à_partir_de_Excel_Files3[[#This Row],[''LRMP'']]</f>
        <v>0</v>
      </c>
      <c r="Q30" s="6"/>
      <c r="R30" s="6"/>
      <c r="S30" s="6"/>
      <c r="T30" s="6"/>
      <c r="U30" s="9">
        <f>Tableau_Lancer_la_requête_à_partir_de_Excel_Files3[[#This Row],[''03'']]+Tableau_Lancer_la_requête_à_partir_de_Excel_Files3[[#This Row],[''07'']]+Tableau_Lancer_la_requête_à_partir_de_Excel_Files3[[#This Row],[''11'']]+Tableau_Lancer_la_requête_à_partir_de_Excel_Files3[[#This Row],[''12'']]+Tableau_Lancer_la_requête_à_partir_de_Excel_Files3[[#This Row],[''15'']]+Tableau_Lancer_la_requête_à_partir_de_Excel_Files3[[#This Row],[''21'']]+Tableau_Lancer_la_requête_à_partir_de_Excel_Files3[[#This Row],[''19'']]+Tableau_Lancer_la_requête_à_partir_de_Excel_Files3[[#This Row],[''23'']]+Tableau_Lancer_la_requête_à_partir_de_Excel_Files3[[#This Row],[''30'']]+Tableau_Lancer_la_requête_à_partir_de_Excel_Files3[[#This Row],[''34'']]+Tableau_Lancer_la_requête_à_partir_de_Excel_Files3[[#This Row],[''42'']]+Tableau_Lancer_la_requête_à_partir_de_Excel_Files3[[#This Row],[''43'']]+Tableau_Lancer_la_requête_à_partir_de_Excel_Files3[[#This Row],[''46'']]+Tableau_Lancer_la_requête_à_partir_de_Excel_Files3[[#This Row],[''48'']]+Tableau_Lancer_la_requête_à_partir_de_Excel_Files3[[#This Row],[''58'']]+Tableau_Lancer_la_requête_à_partir_de_Excel_Files3[[#This Row],[''63'']]+Tableau_Lancer_la_requête_à_partir_de_Excel_Files3[[#This Row],[''69'']]+Tableau_Lancer_la_requête_à_partir_de_Excel_Files3[[#This Row],[''71'']]+Tableau_Lancer_la_requête_à_partir_de_Excel_Files3[[#This Row],[''81'']]+Tableau_Lancer_la_requête_à_partir_de_Excel_Files3[[#This Row],[''82'']]+Tableau_Lancer_la_requête_à_partir_de_Excel_Files3[[#This Row],[''87'']]+Tableau_Lancer_la_requête_à_partir_de_Excel_Files3[[#This Row],[''89'']]</f>
        <v>0</v>
      </c>
      <c r="V30" s="6"/>
      <c r="W30" s="6"/>
      <c r="X30" s="6"/>
      <c r="Y30" s="6"/>
      <c r="Z30" s="6"/>
      <c r="AA30" s="6"/>
      <c r="AB30" s="6"/>
      <c r="AC30" s="6"/>
      <c r="AD30" s="6"/>
      <c r="AE30" s="6"/>
      <c r="AF30" s="6"/>
      <c r="AG30" s="6"/>
      <c r="AH30" s="6"/>
      <c r="AI30" s="6"/>
      <c r="AJ30" s="6"/>
      <c r="AK30" s="6"/>
      <c r="AL30" s="6"/>
      <c r="AM30" s="6"/>
      <c r="AN30" s="6"/>
      <c r="AO30" s="6"/>
      <c r="AP30" s="6"/>
      <c r="AQ30" s="6"/>
      <c r="AR30" s="6">
        <v>86238</v>
      </c>
      <c r="AS30" s="6">
        <v>0</v>
      </c>
      <c r="AT30" s="6"/>
      <c r="CO30" s="3"/>
      <c r="CP30" s="3"/>
      <c r="CQ30" s="3"/>
      <c r="CR30" s="3"/>
      <c r="CS30" s="3"/>
      <c r="CT30" s="3"/>
      <c r="CU30" s="3"/>
      <c r="CV30" s="3"/>
      <c r="CW30" s="3"/>
      <c r="CX30" s="3"/>
      <c r="CY30" s="3"/>
      <c r="CZ30" s="3"/>
      <c r="DA30" s="3"/>
      <c r="DB30" s="3"/>
      <c r="DC30" s="3"/>
      <c r="DD30" s="3"/>
      <c r="DE30" s="3"/>
      <c r="DF30" s="3"/>
      <c r="DG30" s="3"/>
      <c r="DH30" s="3"/>
      <c r="DI30" s="3"/>
      <c r="DJ30" s="3"/>
    </row>
    <row r="31" spans="1:114" ht="30" x14ac:dyDescent="0.25">
      <c r="A31" s="2" t="s">
        <v>6</v>
      </c>
      <c r="B31" s="8" t="s">
        <v>179</v>
      </c>
      <c r="C31" s="8" t="s">
        <v>247</v>
      </c>
      <c r="D31" s="1" t="s">
        <v>180</v>
      </c>
      <c r="E31" s="1" t="s">
        <v>172</v>
      </c>
      <c r="F31" s="6">
        <v>186336.74</v>
      </c>
      <c r="G31" s="6">
        <v>183186.38</v>
      </c>
      <c r="H31" s="6">
        <f>IF(Tableau_Lancer_la_requête_à_partir_de_Excel_Files3[[#This Row],[Coût total Eligible FEDER]]="",Tableau_Lancer_la_requête_à_partir_de_Excel_Files3[[#This Row],[Coût total déposé]],Tableau_Lancer_la_requête_à_partir_de_Excel_Files3[[#This Row],[Coût total Eligible FEDER]])</f>
        <v>183186.38</v>
      </c>
      <c r="I31" s="6">
        <f>Tableau_Lancer_la_requête_à_partir_de_Excel_Files3[[#This Row],[Aide Massif Obtenu]]+Tableau_Lancer_la_requête_à_partir_de_Excel_Files3[[#This Row],[''Autre Public'']]</f>
        <v>128230.28</v>
      </c>
      <c r="J31" s="7">
        <f>Tableau_Lancer_la_requête_à_partir_de_Excel_Files3[[#This Row],[Aide Publique Obtenue]]/Tableau_Lancer_la_requête_à_partir_de_Excel_Files3[[#This Row],[Coût total]]</f>
        <v>0.69999898464067034</v>
      </c>
      <c r="K31" s="6">
        <f>Tableau_Lancer_la_requête_à_partir_de_Excel_Files3[[#This Row],[Etat]]+Tableau_Lancer_la_requête_à_partir_de_Excel_Files3[[#This Row],[Régions]]+Tableau_Lancer_la_requête_à_partir_de_Excel_Files3[[#This Row],[Départements]]+Tableau_Lancer_la_requête_à_partir_de_Excel_Files3[[#This Row],[''FEDER'']]</f>
        <v>128230.28</v>
      </c>
      <c r="L31" s="7">
        <f>Tableau_Lancer_la_requête_à_partir_de_Excel_Files3[[#This Row],[Aide Massif Obtenu]]/Tableau_Lancer_la_requête_à_partir_de_Excel_Files3[[#This Row],[Coût total]]</f>
        <v>0.69999898464067034</v>
      </c>
      <c r="M31" s="9">
        <f>Tableau_Lancer_la_requête_à_partir_de_Excel_Files3[[#This Row],[''FNADT'']]+Tableau_Lancer_la_requête_à_partir_de_Excel_Files3[[#This Row],[''Agriculture'']]</f>
        <v>36637.279999999999</v>
      </c>
      <c r="N31" s="6">
        <v>36637.279999999999</v>
      </c>
      <c r="O31" s="6"/>
      <c r="P31" s="9">
        <f>Tableau_Lancer_la_requête_à_partir_de_Excel_Files3[[#This Row],[''ALPC'']]+Tableau_Lancer_la_requête_à_partir_de_Excel_Files3[[#This Row],[''AURA'']]+Tableau_Lancer_la_requête_à_partir_de_Excel_Files3[[#This Row],[''BFC'']]+Tableau_Lancer_la_requête_à_partir_de_Excel_Files3[[#This Row],[''LRMP'']]</f>
        <v>0</v>
      </c>
      <c r="Q31" s="6"/>
      <c r="R31" s="6"/>
      <c r="S31" s="6"/>
      <c r="T31" s="6"/>
      <c r="U31" s="9">
        <f>Tableau_Lancer_la_requête_à_partir_de_Excel_Files3[[#This Row],[''03'']]+Tableau_Lancer_la_requête_à_partir_de_Excel_Files3[[#This Row],[''07'']]+Tableau_Lancer_la_requête_à_partir_de_Excel_Files3[[#This Row],[''11'']]+Tableau_Lancer_la_requête_à_partir_de_Excel_Files3[[#This Row],[''12'']]+Tableau_Lancer_la_requête_à_partir_de_Excel_Files3[[#This Row],[''15'']]+Tableau_Lancer_la_requête_à_partir_de_Excel_Files3[[#This Row],[''21'']]+Tableau_Lancer_la_requête_à_partir_de_Excel_Files3[[#This Row],[''19'']]+Tableau_Lancer_la_requête_à_partir_de_Excel_Files3[[#This Row],[''23'']]+Tableau_Lancer_la_requête_à_partir_de_Excel_Files3[[#This Row],[''30'']]+Tableau_Lancer_la_requête_à_partir_de_Excel_Files3[[#This Row],[''34'']]+Tableau_Lancer_la_requête_à_partir_de_Excel_Files3[[#This Row],[''42'']]+Tableau_Lancer_la_requête_à_partir_de_Excel_Files3[[#This Row],[''43'']]+Tableau_Lancer_la_requête_à_partir_de_Excel_Files3[[#This Row],[''46'']]+Tableau_Lancer_la_requête_à_partir_de_Excel_Files3[[#This Row],[''48'']]+Tableau_Lancer_la_requête_à_partir_de_Excel_Files3[[#This Row],[''58'']]+Tableau_Lancer_la_requête_à_partir_de_Excel_Files3[[#This Row],[''63'']]+Tableau_Lancer_la_requête_à_partir_de_Excel_Files3[[#This Row],[''69'']]+Tableau_Lancer_la_requête_à_partir_de_Excel_Files3[[#This Row],[''71'']]+Tableau_Lancer_la_requête_à_partir_de_Excel_Files3[[#This Row],[''81'']]+Tableau_Lancer_la_requête_à_partir_de_Excel_Files3[[#This Row],[''82'']]+Tableau_Lancer_la_requête_à_partir_de_Excel_Files3[[#This Row],[''87'']]+Tableau_Lancer_la_requête_à_partir_de_Excel_Files3[[#This Row],[''89'']]</f>
        <v>0</v>
      </c>
      <c r="V31" s="6"/>
      <c r="W31" s="6"/>
      <c r="X31" s="6"/>
      <c r="Y31" s="6"/>
      <c r="Z31" s="6"/>
      <c r="AA31" s="6"/>
      <c r="AB31" s="6"/>
      <c r="AC31" s="6"/>
      <c r="AD31" s="6"/>
      <c r="AE31" s="6"/>
      <c r="AF31" s="6"/>
      <c r="AG31" s="6"/>
      <c r="AH31" s="6"/>
      <c r="AI31" s="6"/>
      <c r="AJ31" s="6"/>
      <c r="AK31" s="6"/>
      <c r="AL31" s="6"/>
      <c r="AM31" s="6"/>
      <c r="AN31" s="6"/>
      <c r="AO31" s="6"/>
      <c r="AP31" s="6"/>
      <c r="AQ31" s="6"/>
      <c r="AR31" s="6">
        <v>91593</v>
      </c>
      <c r="AS31" s="6">
        <v>0</v>
      </c>
      <c r="AT31" s="6"/>
      <c r="CO31" s="3"/>
      <c r="CP31" s="3"/>
      <c r="CQ31" s="3"/>
      <c r="CR31" s="3"/>
      <c r="CS31" s="3"/>
      <c r="CT31" s="3"/>
      <c r="CU31" s="3"/>
      <c r="CV31" s="3"/>
      <c r="CW31" s="3"/>
      <c r="CX31" s="3"/>
      <c r="CY31" s="3"/>
      <c r="CZ31" s="3"/>
      <c r="DA31" s="3"/>
      <c r="DB31" s="3"/>
      <c r="DC31" s="3"/>
      <c r="DD31" s="3"/>
      <c r="DE31" s="3"/>
      <c r="DF31" s="3"/>
      <c r="DG31" s="3"/>
      <c r="DH31" s="3"/>
      <c r="DI31" s="3"/>
      <c r="DJ31" s="3"/>
    </row>
    <row r="32" spans="1:114" ht="30" x14ac:dyDescent="0.25">
      <c r="A32" s="2" t="s">
        <v>6</v>
      </c>
      <c r="B32" s="8" t="s">
        <v>181</v>
      </c>
      <c r="C32" s="8" t="s">
        <v>247</v>
      </c>
      <c r="D32" s="1" t="s">
        <v>12</v>
      </c>
      <c r="E32" s="1" t="s">
        <v>172</v>
      </c>
      <c r="F32" s="6">
        <v>246000</v>
      </c>
      <c r="G32" s="6">
        <v>218250.06</v>
      </c>
      <c r="H32" s="6">
        <f>IF(Tableau_Lancer_la_requête_à_partir_de_Excel_Files3[[#This Row],[Coût total Eligible FEDER]]="",Tableau_Lancer_la_requête_à_partir_de_Excel_Files3[[#This Row],[Coût total déposé]],Tableau_Lancer_la_requête_à_partir_de_Excel_Files3[[#This Row],[Coût total Eligible FEDER]])</f>
        <v>218250.06</v>
      </c>
      <c r="I32" s="6">
        <f>Tableau_Lancer_la_requête_à_partir_de_Excel_Files3[[#This Row],[Aide Massif Obtenu]]+Tableau_Lancer_la_requête_à_partir_de_Excel_Files3[[#This Row],[''Autre Public'']]</f>
        <v>152775.01</v>
      </c>
      <c r="J32" s="7">
        <f>Tableau_Lancer_la_requête_à_partir_de_Excel_Files3[[#This Row],[Aide Publique Obtenue]]/Tableau_Lancer_la_requête_à_partir_de_Excel_Files3[[#This Row],[Coût total]]</f>
        <v>0.69999985337919268</v>
      </c>
      <c r="K32" s="6">
        <f>Tableau_Lancer_la_requête_à_partir_de_Excel_Files3[[#This Row],[Etat]]+Tableau_Lancer_la_requête_à_partir_de_Excel_Files3[[#This Row],[Régions]]+Tableau_Lancer_la_requête_à_partir_de_Excel_Files3[[#This Row],[Départements]]+Tableau_Lancer_la_requête_à_partir_de_Excel_Files3[[#This Row],[''FEDER'']]</f>
        <v>152775.01</v>
      </c>
      <c r="L32" s="7">
        <f>Tableau_Lancer_la_requête_à_partir_de_Excel_Files3[[#This Row],[Aide Massif Obtenu]]/Tableau_Lancer_la_requête_à_partir_de_Excel_Files3[[#This Row],[Coût total]]</f>
        <v>0.69999985337919268</v>
      </c>
      <c r="M32" s="9">
        <f>Tableau_Lancer_la_requête_à_partir_de_Excel_Files3[[#This Row],[''FNADT'']]+Tableau_Lancer_la_requête_à_partir_de_Excel_Files3[[#This Row],[''Agriculture'']]</f>
        <v>43650.01</v>
      </c>
      <c r="N32" s="6">
        <v>43650.01</v>
      </c>
      <c r="O32" s="6"/>
      <c r="P32" s="9">
        <f>Tableau_Lancer_la_requête_à_partir_de_Excel_Files3[[#This Row],[''ALPC'']]+Tableau_Lancer_la_requête_à_partir_de_Excel_Files3[[#This Row],[''AURA'']]+Tableau_Lancer_la_requête_à_partir_de_Excel_Files3[[#This Row],[''BFC'']]+Tableau_Lancer_la_requête_à_partir_de_Excel_Files3[[#This Row],[''LRMP'']]</f>
        <v>0</v>
      </c>
      <c r="Q32" s="6"/>
      <c r="R32" s="6"/>
      <c r="S32" s="6"/>
      <c r="T32" s="6"/>
      <c r="U32" s="9">
        <f>Tableau_Lancer_la_requête_à_partir_de_Excel_Files3[[#This Row],[''03'']]+Tableau_Lancer_la_requête_à_partir_de_Excel_Files3[[#This Row],[''07'']]+Tableau_Lancer_la_requête_à_partir_de_Excel_Files3[[#This Row],[''11'']]+Tableau_Lancer_la_requête_à_partir_de_Excel_Files3[[#This Row],[''12'']]+Tableau_Lancer_la_requête_à_partir_de_Excel_Files3[[#This Row],[''15'']]+Tableau_Lancer_la_requête_à_partir_de_Excel_Files3[[#This Row],[''21'']]+Tableau_Lancer_la_requête_à_partir_de_Excel_Files3[[#This Row],[''19'']]+Tableau_Lancer_la_requête_à_partir_de_Excel_Files3[[#This Row],[''23'']]+Tableau_Lancer_la_requête_à_partir_de_Excel_Files3[[#This Row],[''30'']]+Tableau_Lancer_la_requête_à_partir_de_Excel_Files3[[#This Row],[''34'']]+Tableau_Lancer_la_requête_à_partir_de_Excel_Files3[[#This Row],[''42'']]+Tableau_Lancer_la_requête_à_partir_de_Excel_Files3[[#This Row],[''43'']]+Tableau_Lancer_la_requête_à_partir_de_Excel_Files3[[#This Row],[''46'']]+Tableau_Lancer_la_requête_à_partir_de_Excel_Files3[[#This Row],[''48'']]+Tableau_Lancer_la_requête_à_partir_de_Excel_Files3[[#This Row],[''58'']]+Tableau_Lancer_la_requête_à_partir_de_Excel_Files3[[#This Row],[''63'']]+Tableau_Lancer_la_requête_à_partir_de_Excel_Files3[[#This Row],[''69'']]+Tableau_Lancer_la_requête_à_partir_de_Excel_Files3[[#This Row],[''71'']]+Tableau_Lancer_la_requête_à_partir_de_Excel_Files3[[#This Row],[''81'']]+Tableau_Lancer_la_requête_à_partir_de_Excel_Files3[[#This Row],[''82'']]+Tableau_Lancer_la_requête_à_partir_de_Excel_Files3[[#This Row],[''87'']]+Tableau_Lancer_la_requête_à_partir_de_Excel_Files3[[#This Row],[''89'']]</f>
        <v>0</v>
      </c>
      <c r="V32" s="6"/>
      <c r="W32" s="6"/>
      <c r="X32" s="6"/>
      <c r="Y32" s="6"/>
      <c r="Z32" s="6"/>
      <c r="AA32" s="6"/>
      <c r="AB32" s="6"/>
      <c r="AC32" s="6"/>
      <c r="AD32" s="6"/>
      <c r="AE32" s="6"/>
      <c r="AF32" s="6"/>
      <c r="AG32" s="6"/>
      <c r="AH32" s="6"/>
      <c r="AI32" s="6"/>
      <c r="AJ32" s="6"/>
      <c r="AK32" s="6"/>
      <c r="AL32" s="6"/>
      <c r="AM32" s="6"/>
      <c r="AN32" s="6"/>
      <c r="AO32" s="6"/>
      <c r="AP32" s="6"/>
      <c r="AQ32" s="6"/>
      <c r="AR32" s="6">
        <v>109125</v>
      </c>
      <c r="AS32" s="6">
        <v>0</v>
      </c>
      <c r="AT32" s="6"/>
      <c r="CO32" s="3"/>
      <c r="CP32" s="3"/>
      <c r="CQ32" s="3"/>
      <c r="CR32" s="3"/>
      <c r="CS32" s="3"/>
      <c r="CT32" s="3"/>
      <c r="CU32" s="3"/>
      <c r="CV32" s="3"/>
      <c r="CW32" s="3"/>
      <c r="CX32" s="3"/>
      <c r="CY32" s="3"/>
      <c r="CZ32" s="3"/>
      <c r="DA32" s="3"/>
      <c r="DB32" s="3"/>
      <c r="DC32" s="3"/>
      <c r="DD32" s="3"/>
      <c r="DE32" s="3"/>
      <c r="DF32" s="3"/>
      <c r="DG32" s="3"/>
      <c r="DH32" s="3"/>
      <c r="DI32" s="3"/>
      <c r="DJ32" s="3"/>
    </row>
    <row r="33" spans="1:114" ht="30" x14ac:dyDescent="0.25">
      <c r="A33" s="2" t="s">
        <v>6</v>
      </c>
      <c r="B33" s="8" t="s">
        <v>182</v>
      </c>
      <c r="C33" s="8" t="s">
        <v>248</v>
      </c>
      <c r="D33" s="1" t="s">
        <v>183</v>
      </c>
      <c r="E33" s="1" t="s">
        <v>184</v>
      </c>
      <c r="F33" s="6">
        <v>260439.78644</v>
      </c>
      <c r="G33" s="6">
        <v>258758.82</v>
      </c>
      <c r="H33" s="6">
        <f>IF(Tableau_Lancer_la_requête_à_partir_de_Excel_Files3[[#This Row],[Coût total Eligible FEDER]]="",Tableau_Lancer_la_requête_à_partir_de_Excel_Files3[[#This Row],[Coût total déposé]],Tableau_Lancer_la_requête_à_partir_de_Excel_Files3[[#This Row],[Coût total Eligible FEDER]])</f>
        <v>258758.82</v>
      </c>
      <c r="I33" s="6">
        <f>Tableau_Lancer_la_requête_à_partir_de_Excel_Files3[[#This Row],[Aide Massif Obtenu]]+Tableau_Lancer_la_requête_à_partir_de_Excel_Files3[[#This Row],[''Autre Public'']]</f>
        <v>179494.8088458167</v>
      </c>
      <c r="J33" s="7">
        <f>Tableau_Lancer_la_requête_à_partir_de_Excel_Files3[[#This Row],[Aide Publique Obtenue]]/Tableau_Lancer_la_requête_à_partir_de_Excel_Files3[[#This Row],[Coût total]]</f>
        <v>0.69367609902463112</v>
      </c>
      <c r="K33" s="6">
        <f>Tableau_Lancer_la_requête_à_partir_de_Excel_Files3[[#This Row],[Etat]]+Tableau_Lancer_la_requête_à_partir_de_Excel_Files3[[#This Row],[Régions]]+Tableau_Lancer_la_requête_à_partir_de_Excel_Files3[[#This Row],[Départements]]+Tableau_Lancer_la_requête_à_partir_de_Excel_Files3[[#This Row],[''FEDER'']]</f>
        <v>179494.8088458167</v>
      </c>
      <c r="L33" s="7">
        <f>Tableau_Lancer_la_requête_à_partir_de_Excel_Files3[[#This Row],[Aide Massif Obtenu]]/Tableau_Lancer_la_requête_à_partir_de_Excel_Files3[[#This Row],[Coût total]]</f>
        <v>0.69367609902463112</v>
      </c>
      <c r="M33" s="9">
        <f>Tableau_Lancer_la_requête_à_partir_de_Excel_Files3[[#This Row],[''FNADT'']]+Tableau_Lancer_la_requête_à_partir_de_Excel_Files3[[#This Row],[''Agriculture'']]</f>
        <v>25757.67</v>
      </c>
      <c r="N33" s="6">
        <v>25757.67</v>
      </c>
      <c r="O33" s="6"/>
      <c r="P33" s="9">
        <f>Tableau_Lancer_la_requête_à_partir_de_Excel_Files3[[#This Row],[''ALPC'']]+Tableau_Lancer_la_requête_à_partir_de_Excel_Files3[[#This Row],[''AURA'']]+Tableau_Lancer_la_requête_à_partir_de_Excel_Files3[[#This Row],[''BFC'']]+Tableau_Lancer_la_requête_à_partir_de_Excel_Files3[[#This Row],[''LRMP'']]</f>
        <v>22571.09</v>
      </c>
      <c r="Q33" s="6"/>
      <c r="R33" s="6">
        <v>9655</v>
      </c>
      <c r="S33" s="6"/>
      <c r="T33" s="6">
        <v>12916.09</v>
      </c>
      <c r="U33" s="9">
        <f>Tableau_Lancer_la_requête_à_partir_de_Excel_Files3[[#This Row],[''03'']]+Tableau_Lancer_la_requête_à_partir_de_Excel_Files3[[#This Row],[''07'']]+Tableau_Lancer_la_requête_à_partir_de_Excel_Files3[[#This Row],[''11'']]+Tableau_Lancer_la_requête_à_partir_de_Excel_Files3[[#This Row],[''12'']]+Tableau_Lancer_la_requête_à_partir_de_Excel_Files3[[#This Row],[''15'']]+Tableau_Lancer_la_requête_à_partir_de_Excel_Files3[[#This Row],[''21'']]+Tableau_Lancer_la_requête_à_partir_de_Excel_Files3[[#This Row],[''19'']]+Tableau_Lancer_la_requête_à_partir_de_Excel_Files3[[#This Row],[''23'']]+Tableau_Lancer_la_requête_à_partir_de_Excel_Files3[[#This Row],[''30'']]+Tableau_Lancer_la_requête_à_partir_de_Excel_Files3[[#This Row],[''34'']]+Tableau_Lancer_la_requête_à_partir_de_Excel_Files3[[#This Row],[''42'']]+Tableau_Lancer_la_requête_à_partir_de_Excel_Files3[[#This Row],[''43'']]+Tableau_Lancer_la_requête_à_partir_de_Excel_Files3[[#This Row],[''46'']]+Tableau_Lancer_la_requête_à_partir_de_Excel_Files3[[#This Row],[''48'']]+Tableau_Lancer_la_requête_à_partir_de_Excel_Files3[[#This Row],[''58'']]+Tableau_Lancer_la_requête_à_partir_de_Excel_Files3[[#This Row],[''63'']]+Tableau_Lancer_la_requête_à_partir_de_Excel_Files3[[#This Row],[''69'']]+Tableau_Lancer_la_requête_à_partir_de_Excel_Files3[[#This Row],[''71'']]+Tableau_Lancer_la_requête_à_partir_de_Excel_Files3[[#This Row],[''81'']]+Tableau_Lancer_la_requête_à_partir_de_Excel_Files3[[#This Row],[''82'']]+Tableau_Lancer_la_requête_à_partir_de_Excel_Files3[[#This Row],[''87'']]+Tableau_Lancer_la_requête_à_partir_de_Excel_Files3[[#This Row],[''89'']]</f>
        <v>28307.048845816713</v>
      </c>
      <c r="V33" s="6"/>
      <c r="W33" s="6"/>
      <c r="X33" s="6"/>
      <c r="Y33" s="6"/>
      <c r="Z33" s="6"/>
      <c r="AA33" s="6"/>
      <c r="AB33" s="6"/>
      <c r="AC33" s="6"/>
      <c r="AD33" s="6">
        <v>8941.9108349914513</v>
      </c>
      <c r="AE33" s="6"/>
      <c r="AF33" s="6"/>
      <c r="AG33" s="6">
        <v>10920</v>
      </c>
      <c r="AH33" s="6"/>
      <c r="AI33" s="6">
        <v>8445.1380108252597</v>
      </c>
      <c r="AJ33" s="6"/>
      <c r="AK33" s="6"/>
      <c r="AL33" s="6"/>
      <c r="AM33" s="6"/>
      <c r="AN33" s="6"/>
      <c r="AO33" s="6"/>
      <c r="AP33" s="6"/>
      <c r="AQ33" s="6"/>
      <c r="AR33" s="6">
        <v>102859</v>
      </c>
      <c r="AS33" s="6">
        <v>0</v>
      </c>
      <c r="AT33" s="6"/>
      <c r="CO33" s="3"/>
      <c r="CP33" s="3"/>
      <c r="CQ33" s="3"/>
      <c r="CR33" s="3"/>
      <c r="CS33" s="3"/>
      <c r="CT33" s="3"/>
      <c r="CU33" s="3"/>
      <c r="CV33" s="3"/>
      <c r="CW33" s="3"/>
      <c r="CX33" s="3"/>
      <c r="CY33" s="3"/>
      <c r="CZ33" s="3"/>
      <c r="DA33" s="3"/>
      <c r="DB33" s="3"/>
      <c r="DC33" s="3"/>
      <c r="DD33" s="3"/>
      <c r="DE33" s="3"/>
      <c r="DF33" s="3"/>
      <c r="DG33" s="3"/>
      <c r="DH33" s="3"/>
      <c r="DI33" s="3"/>
      <c r="DJ33" s="3"/>
    </row>
    <row r="34" spans="1:114" ht="30" x14ac:dyDescent="0.25">
      <c r="A34" s="2" t="s">
        <v>5</v>
      </c>
      <c r="B34" s="8" t="s">
        <v>185</v>
      </c>
      <c r="C34" s="8" t="s">
        <v>249</v>
      </c>
      <c r="D34" s="1" t="s">
        <v>186</v>
      </c>
      <c r="E34" s="1" t="s">
        <v>187</v>
      </c>
      <c r="F34" s="6">
        <v>96552.84</v>
      </c>
      <c r="G34" s="6"/>
      <c r="H34" s="6">
        <f>IF(Tableau_Lancer_la_requête_à_partir_de_Excel_Files3[[#This Row],[Coût total Eligible FEDER]]="",Tableau_Lancer_la_requête_à_partir_de_Excel_Files3[[#This Row],[Coût total déposé]],Tableau_Lancer_la_requête_à_partir_de_Excel_Files3[[#This Row],[Coût total Eligible FEDER]])</f>
        <v>96552.84</v>
      </c>
      <c r="I34" s="6">
        <f>Tableau_Lancer_la_requête_à_partir_de_Excel_Files3[[#This Row],[Aide Massif Obtenu]]+Tableau_Lancer_la_requête_à_partir_de_Excel_Files3[[#This Row],[''Autre Public'']]</f>
        <v>60000</v>
      </c>
      <c r="J34" s="7">
        <f>Tableau_Lancer_la_requête_à_partir_de_Excel_Files3[[#This Row],[Aide Publique Obtenue]]/Tableau_Lancer_la_requête_à_partir_de_Excel_Files3[[#This Row],[Coût total]]</f>
        <v>0.62142138957279769</v>
      </c>
      <c r="K34" s="6">
        <f>Tableau_Lancer_la_requête_à_partir_de_Excel_Files3[[#This Row],[Etat]]+Tableau_Lancer_la_requête_à_partir_de_Excel_Files3[[#This Row],[Régions]]+Tableau_Lancer_la_requête_à_partir_de_Excel_Files3[[#This Row],[Départements]]+Tableau_Lancer_la_requête_à_partir_de_Excel_Files3[[#This Row],[''FEDER'']]</f>
        <v>60000</v>
      </c>
      <c r="L34" s="7">
        <f>Tableau_Lancer_la_requête_à_partir_de_Excel_Files3[[#This Row],[Aide Massif Obtenu]]/Tableau_Lancer_la_requête_à_partir_de_Excel_Files3[[#This Row],[Coût total]]</f>
        <v>0.62142138957279769</v>
      </c>
      <c r="M34" s="9">
        <f>Tableau_Lancer_la_requête_à_partir_de_Excel_Files3[[#This Row],[''FNADT'']]+Tableau_Lancer_la_requête_à_partir_de_Excel_Files3[[#This Row],[''Agriculture'']]</f>
        <v>50344.72</v>
      </c>
      <c r="N34" s="6">
        <v>50344.72</v>
      </c>
      <c r="O34" s="6"/>
      <c r="P34" s="9">
        <f>Tableau_Lancer_la_requête_à_partir_de_Excel_Files3[[#This Row],[''ALPC'']]+Tableau_Lancer_la_requête_à_partir_de_Excel_Files3[[#This Row],[''AURA'']]+Tableau_Lancer_la_requête_à_partir_de_Excel_Files3[[#This Row],[''BFC'']]+Tableau_Lancer_la_requête_à_partir_de_Excel_Files3[[#This Row],[''LRMP'']]</f>
        <v>0</v>
      </c>
      <c r="Q34" s="6"/>
      <c r="R34" s="6"/>
      <c r="S34" s="6"/>
      <c r="T34" s="6"/>
      <c r="U34" s="9">
        <f>Tableau_Lancer_la_requête_à_partir_de_Excel_Files3[[#This Row],[''03'']]+Tableau_Lancer_la_requête_à_partir_de_Excel_Files3[[#This Row],[''07'']]+Tableau_Lancer_la_requête_à_partir_de_Excel_Files3[[#This Row],[''11'']]+Tableau_Lancer_la_requête_à_partir_de_Excel_Files3[[#This Row],[''12'']]+Tableau_Lancer_la_requête_à_partir_de_Excel_Files3[[#This Row],[''15'']]+Tableau_Lancer_la_requête_à_partir_de_Excel_Files3[[#This Row],[''21'']]+Tableau_Lancer_la_requête_à_partir_de_Excel_Files3[[#This Row],[''19'']]+Tableau_Lancer_la_requête_à_partir_de_Excel_Files3[[#This Row],[''23'']]+Tableau_Lancer_la_requête_à_partir_de_Excel_Files3[[#This Row],[''30'']]+Tableau_Lancer_la_requête_à_partir_de_Excel_Files3[[#This Row],[''34'']]+Tableau_Lancer_la_requête_à_partir_de_Excel_Files3[[#This Row],[''42'']]+Tableau_Lancer_la_requête_à_partir_de_Excel_Files3[[#This Row],[''43'']]+Tableau_Lancer_la_requête_à_partir_de_Excel_Files3[[#This Row],[''46'']]+Tableau_Lancer_la_requête_à_partir_de_Excel_Files3[[#This Row],[''48'']]+Tableau_Lancer_la_requête_à_partir_de_Excel_Files3[[#This Row],[''58'']]+Tableau_Lancer_la_requête_à_partir_de_Excel_Files3[[#This Row],[''63'']]+Tableau_Lancer_la_requête_à_partir_de_Excel_Files3[[#This Row],[''69'']]+Tableau_Lancer_la_requête_à_partir_de_Excel_Files3[[#This Row],[''71'']]+Tableau_Lancer_la_requête_à_partir_de_Excel_Files3[[#This Row],[''81'']]+Tableau_Lancer_la_requête_à_partir_de_Excel_Files3[[#This Row],[''82'']]+Tableau_Lancer_la_requête_à_partir_de_Excel_Files3[[#This Row],[''87'']]+Tableau_Lancer_la_requête_à_partir_de_Excel_Files3[[#This Row],[''89'']]</f>
        <v>9655.2800000000007</v>
      </c>
      <c r="V34" s="6"/>
      <c r="W34" s="6">
        <v>9655.2800000000007</v>
      </c>
      <c r="X34" s="6"/>
      <c r="Y34" s="6"/>
      <c r="Z34" s="6"/>
      <c r="AA34" s="6"/>
      <c r="AB34" s="6"/>
      <c r="AC34" s="6"/>
      <c r="AD34" s="6"/>
      <c r="AE34" s="6"/>
      <c r="AF34" s="6"/>
      <c r="AG34" s="6"/>
      <c r="AH34" s="6"/>
      <c r="AI34" s="6"/>
      <c r="AJ34" s="6"/>
      <c r="AK34" s="6"/>
      <c r="AL34" s="6"/>
      <c r="AM34" s="6"/>
      <c r="AN34" s="6"/>
      <c r="AO34" s="6"/>
      <c r="AP34" s="6"/>
      <c r="AQ34" s="6"/>
      <c r="AR34" s="6">
        <v>0</v>
      </c>
      <c r="AS34" s="6">
        <v>0</v>
      </c>
      <c r="AT34" s="6"/>
      <c r="CO34" s="3"/>
      <c r="CP34" s="3"/>
      <c r="CQ34" s="3"/>
      <c r="CR34" s="3"/>
      <c r="CS34" s="3"/>
      <c r="CT34" s="3"/>
      <c r="CU34" s="3"/>
      <c r="CV34" s="3"/>
      <c r="CW34" s="3"/>
      <c r="CX34" s="3"/>
      <c r="CY34" s="3"/>
      <c r="CZ34" s="3"/>
      <c r="DA34" s="3"/>
      <c r="DB34" s="3"/>
      <c r="DC34" s="3"/>
      <c r="DD34" s="3"/>
      <c r="DE34" s="3"/>
      <c r="DF34" s="3"/>
      <c r="DG34" s="3"/>
      <c r="DH34" s="3"/>
      <c r="DI34" s="3"/>
      <c r="DJ34" s="3"/>
    </row>
    <row r="35" spans="1:114" x14ac:dyDescent="0.25">
      <c r="A35" s="2" t="s">
        <v>5</v>
      </c>
      <c r="B35" s="8" t="s">
        <v>188</v>
      </c>
      <c r="C35" s="8" t="s">
        <v>249</v>
      </c>
      <c r="D35" s="1" t="s">
        <v>189</v>
      </c>
      <c r="E35" s="1" t="s">
        <v>187</v>
      </c>
      <c r="F35" s="6">
        <v>100709.77799999999</v>
      </c>
      <c r="G35" s="6"/>
      <c r="H35" s="6">
        <f>IF(Tableau_Lancer_la_requête_à_partir_de_Excel_Files3[[#This Row],[Coût total Eligible FEDER]]="",Tableau_Lancer_la_requête_à_partir_de_Excel_Files3[[#This Row],[Coût total déposé]],Tableau_Lancer_la_requête_à_partir_de_Excel_Files3[[#This Row],[Coût total Eligible FEDER]])</f>
        <v>100709.77799999999</v>
      </c>
      <c r="I35" s="6">
        <f>Tableau_Lancer_la_requête_à_partir_de_Excel_Files3[[#This Row],[Aide Massif Obtenu]]+Tableau_Lancer_la_requête_à_partir_de_Excel_Files3[[#This Row],[''Autre Public'']]</f>
        <v>32400</v>
      </c>
      <c r="J35" s="7">
        <f>Tableau_Lancer_la_requête_à_partir_de_Excel_Files3[[#This Row],[Aide Publique Obtenue]]/Tableau_Lancer_la_requête_à_partir_de_Excel_Files3[[#This Row],[Coût total]]</f>
        <v>0.32171652686991331</v>
      </c>
      <c r="K35" s="6">
        <f>Tableau_Lancer_la_requête_à_partir_de_Excel_Files3[[#This Row],[Etat]]+Tableau_Lancer_la_requête_à_partir_de_Excel_Files3[[#This Row],[Régions]]+Tableau_Lancer_la_requête_à_partir_de_Excel_Files3[[#This Row],[Départements]]+Tableau_Lancer_la_requête_à_partir_de_Excel_Files3[[#This Row],[''FEDER'']]</f>
        <v>32400</v>
      </c>
      <c r="L35" s="7">
        <f>Tableau_Lancer_la_requête_à_partir_de_Excel_Files3[[#This Row],[Aide Massif Obtenu]]/Tableau_Lancer_la_requête_à_partir_de_Excel_Files3[[#This Row],[Coût total]]</f>
        <v>0.32171652686991331</v>
      </c>
      <c r="M35" s="9">
        <f>Tableau_Lancer_la_requête_à_partir_de_Excel_Files3[[#This Row],[''FNADT'']]+Tableau_Lancer_la_requête_à_partir_de_Excel_Files3[[#This Row],[''Agriculture'']]</f>
        <v>32400</v>
      </c>
      <c r="N35" s="6">
        <v>32400</v>
      </c>
      <c r="O35" s="6"/>
      <c r="P35" s="9">
        <f>Tableau_Lancer_la_requête_à_partir_de_Excel_Files3[[#This Row],[''ALPC'']]+Tableau_Lancer_la_requête_à_partir_de_Excel_Files3[[#This Row],[''AURA'']]+Tableau_Lancer_la_requête_à_partir_de_Excel_Files3[[#This Row],[''BFC'']]+Tableau_Lancer_la_requête_à_partir_de_Excel_Files3[[#This Row],[''LRMP'']]</f>
        <v>0</v>
      </c>
      <c r="Q35" s="6"/>
      <c r="R35" s="6"/>
      <c r="S35" s="6"/>
      <c r="T35" s="6"/>
      <c r="U35" s="9">
        <f>Tableau_Lancer_la_requête_à_partir_de_Excel_Files3[[#This Row],[''03'']]+Tableau_Lancer_la_requête_à_partir_de_Excel_Files3[[#This Row],[''07'']]+Tableau_Lancer_la_requête_à_partir_de_Excel_Files3[[#This Row],[''11'']]+Tableau_Lancer_la_requête_à_partir_de_Excel_Files3[[#This Row],[''12'']]+Tableau_Lancer_la_requête_à_partir_de_Excel_Files3[[#This Row],[''15'']]+Tableau_Lancer_la_requête_à_partir_de_Excel_Files3[[#This Row],[''21'']]+Tableau_Lancer_la_requête_à_partir_de_Excel_Files3[[#This Row],[''19'']]+Tableau_Lancer_la_requête_à_partir_de_Excel_Files3[[#This Row],[''23'']]+Tableau_Lancer_la_requête_à_partir_de_Excel_Files3[[#This Row],[''30'']]+Tableau_Lancer_la_requête_à_partir_de_Excel_Files3[[#This Row],[''34'']]+Tableau_Lancer_la_requête_à_partir_de_Excel_Files3[[#This Row],[''42'']]+Tableau_Lancer_la_requête_à_partir_de_Excel_Files3[[#This Row],[''43'']]+Tableau_Lancer_la_requête_à_partir_de_Excel_Files3[[#This Row],[''46'']]+Tableau_Lancer_la_requête_à_partir_de_Excel_Files3[[#This Row],[''48'']]+Tableau_Lancer_la_requête_à_partir_de_Excel_Files3[[#This Row],[''58'']]+Tableau_Lancer_la_requête_à_partir_de_Excel_Files3[[#This Row],[''63'']]+Tableau_Lancer_la_requête_à_partir_de_Excel_Files3[[#This Row],[''69'']]+Tableau_Lancer_la_requête_à_partir_de_Excel_Files3[[#This Row],[''71'']]+Tableau_Lancer_la_requête_à_partir_de_Excel_Files3[[#This Row],[''81'']]+Tableau_Lancer_la_requête_à_partir_de_Excel_Files3[[#This Row],[''82'']]+Tableau_Lancer_la_requête_à_partir_de_Excel_Files3[[#This Row],[''87'']]+Tableau_Lancer_la_requête_à_partir_de_Excel_Files3[[#This Row],[''89'']]</f>
        <v>0</v>
      </c>
      <c r="V35" s="6"/>
      <c r="W35" s="6"/>
      <c r="X35" s="6"/>
      <c r="Y35" s="6"/>
      <c r="Z35" s="6"/>
      <c r="AA35" s="6"/>
      <c r="AB35" s="6"/>
      <c r="AC35" s="6"/>
      <c r="AD35" s="6"/>
      <c r="AE35" s="6"/>
      <c r="AF35" s="6"/>
      <c r="AG35" s="6"/>
      <c r="AH35" s="6"/>
      <c r="AI35" s="6"/>
      <c r="AJ35" s="6"/>
      <c r="AK35" s="6"/>
      <c r="AL35" s="6"/>
      <c r="AM35" s="6"/>
      <c r="AN35" s="6"/>
      <c r="AO35" s="6"/>
      <c r="AP35" s="6"/>
      <c r="AQ35" s="6"/>
      <c r="AR35" s="6">
        <v>0</v>
      </c>
      <c r="AS35" s="6">
        <v>0</v>
      </c>
      <c r="AT35" s="6"/>
      <c r="CO35" s="3"/>
      <c r="CP35" s="3"/>
      <c r="CQ35" s="3"/>
      <c r="CR35" s="3"/>
      <c r="CS35" s="3"/>
      <c r="CT35" s="3"/>
      <c r="CU35" s="3"/>
      <c r="CV35" s="3"/>
      <c r="CW35" s="3"/>
      <c r="CX35" s="3"/>
      <c r="CY35" s="3"/>
      <c r="CZ35" s="3"/>
      <c r="DA35" s="3"/>
      <c r="DB35" s="3"/>
      <c r="DC35" s="3"/>
      <c r="DD35" s="3"/>
      <c r="DE35" s="3"/>
      <c r="DF35" s="3"/>
      <c r="DG35" s="3"/>
      <c r="DH35" s="3"/>
      <c r="DI35" s="3"/>
      <c r="DJ35" s="3"/>
    </row>
    <row r="36" spans="1:114" x14ac:dyDescent="0.25">
      <c r="A36" s="2" t="s">
        <v>6</v>
      </c>
      <c r="B36" s="8" t="s">
        <v>190</v>
      </c>
      <c r="C36" s="8" t="s">
        <v>249</v>
      </c>
      <c r="D36" s="1" t="s">
        <v>191</v>
      </c>
      <c r="E36" s="1" t="s">
        <v>187</v>
      </c>
      <c r="F36" s="6">
        <v>102164.25</v>
      </c>
      <c r="G36" s="6">
        <v>45044.6</v>
      </c>
      <c r="H36" s="6">
        <f>IF(Tableau_Lancer_la_requête_à_partir_de_Excel_Files3[[#This Row],[Coût total Eligible FEDER]]="",Tableau_Lancer_la_requête_à_partir_de_Excel_Files3[[#This Row],[Coût total déposé]],Tableau_Lancer_la_requête_à_partir_de_Excel_Files3[[#This Row],[Coût total Eligible FEDER]])</f>
        <v>45044.6</v>
      </c>
      <c r="I36" s="6">
        <f>Tableau_Lancer_la_requête_à_partir_de_Excel_Files3[[#This Row],[Aide Massif Obtenu]]+Tableau_Lancer_la_requête_à_partir_de_Excel_Files3[[#This Row],[''Autre Public'']]</f>
        <v>33000</v>
      </c>
      <c r="J36" s="7">
        <f>Tableau_Lancer_la_requête_à_partir_de_Excel_Files3[[#This Row],[Aide Publique Obtenue]]/Tableau_Lancer_la_requête_à_partir_de_Excel_Files3[[#This Row],[Coût total]]</f>
        <v>0.73260723815951301</v>
      </c>
      <c r="K36" s="6">
        <f>Tableau_Lancer_la_requête_à_partir_de_Excel_Files3[[#This Row],[Etat]]+Tableau_Lancer_la_requête_à_partir_de_Excel_Files3[[#This Row],[Régions]]+Tableau_Lancer_la_requête_à_partir_de_Excel_Files3[[#This Row],[Départements]]+Tableau_Lancer_la_requête_à_partir_de_Excel_Files3[[#This Row],[''FEDER'']]</f>
        <v>33000</v>
      </c>
      <c r="L36" s="7">
        <f>Tableau_Lancer_la_requête_à_partir_de_Excel_Files3[[#This Row],[Aide Massif Obtenu]]/Tableau_Lancer_la_requête_à_partir_de_Excel_Files3[[#This Row],[Coût total]]</f>
        <v>0.73260723815951301</v>
      </c>
      <c r="M36" s="9">
        <f>Tableau_Lancer_la_requête_à_partir_de_Excel_Files3[[#This Row],[''FNADT'']]+Tableau_Lancer_la_requête_à_partir_de_Excel_Files3[[#This Row],[''Agriculture'']]</f>
        <v>21628.53</v>
      </c>
      <c r="N36" s="6">
        <v>21628.53</v>
      </c>
      <c r="O36" s="6"/>
      <c r="P36" s="9">
        <f>Tableau_Lancer_la_requête_à_partir_de_Excel_Files3[[#This Row],[''ALPC'']]+Tableau_Lancer_la_requête_à_partir_de_Excel_Files3[[#This Row],[''AURA'']]+Tableau_Lancer_la_requête_à_partir_de_Excel_Files3[[#This Row],[''BFC'']]+Tableau_Lancer_la_requête_à_partir_de_Excel_Files3[[#This Row],[''LRMP'']]</f>
        <v>0</v>
      </c>
      <c r="Q36" s="6"/>
      <c r="R36" s="6"/>
      <c r="S36" s="6"/>
      <c r="T36" s="6"/>
      <c r="U36" s="9">
        <f>Tableau_Lancer_la_requête_à_partir_de_Excel_Files3[[#This Row],[''03'']]+Tableau_Lancer_la_requête_à_partir_de_Excel_Files3[[#This Row],[''07'']]+Tableau_Lancer_la_requête_à_partir_de_Excel_Files3[[#This Row],[''11'']]+Tableau_Lancer_la_requête_à_partir_de_Excel_Files3[[#This Row],[''12'']]+Tableau_Lancer_la_requête_à_partir_de_Excel_Files3[[#This Row],[''15'']]+Tableau_Lancer_la_requête_à_partir_de_Excel_Files3[[#This Row],[''21'']]+Tableau_Lancer_la_requête_à_partir_de_Excel_Files3[[#This Row],[''19'']]+Tableau_Lancer_la_requête_à_partir_de_Excel_Files3[[#This Row],[''23'']]+Tableau_Lancer_la_requête_à_partir_de_Excel_Files3[[#This Row],[''30'']]+Tableau_Lancer_la_requête_à_partir_de_Excel_Files3[[#This Row],[''34'']]+Tableau_Lancer_la_requête_à_partir_de_Excel_Files3[[#This Row],[''42'']]+Tableau_Lancer_la_requête_à_partir_de_Excel_Files3[[#This Row],[''43'']]+Tableau_Lancer_la_requête_à_partir_de_Excel_Files3[[#This Row],[''46'']]+Tableau_Lancer_la_requête_à_partir_de_Excel_Files3[[#This Row],[''48'']]+Tableau_Lancer_la_requête_à_partir_de_Excel_Files3[[#This Row],[''58'']]+Tableau_Lancer_la_requête_à_partir_de_Excel_Files3[[#This Row],[''63'']]+Tableau_Lancer_la_requête_à_partir_de_Excel_Files3[[#This Row],[''69'']]+Tableau_Lancer_la_requête_à_partir_de_Excel_Files3[[#This Row],[''71'']]+Tableau_Lancer_la_requête_à_partir_de_Excel_Files3[[#This Row],[''81'']]+Tableau_Lancer_la_requête_à_partir_de_Excel_Files3[[#This Row],[''82'']]+Tableau_Lancer_la_requête_à_partir_de_Excel_Files3[[#This Row],[''87'']]+Tableau_Lancer_la_requête_à_partir_de_Excel_Files3[[#This Row],[''89'']]</f>
        <v>0</v>
      </c>
      <c r="V36" s="6"/>
      <c r="W36" s="6"/>
      <c r="X36" s="6"/>
      <c r="Y36" s="6"/>
      <c r="Z36" s="6"/>
      <c r="AA36" s="6"/>
      <c r="AB36" s="6"/>
      <c r="AC36" s="6"/>
      <c r="AD36" s="6"/>
      <c r="AE36" s="6"/>
      <c r="AF36" s="6"/>
      <c r="AG36" s="6"/>
      <c r="AH36" s="6"/>
      <c r="AI36" s="6"/>
      <c r="AJ36" s="6"/>
      <c r="AK36" s="6"/>
      <c r="AL36" s="6"/>
      <c r="AM36" s="6"/>
      <c r="AN36" s="6"/>
      <c r="AO36" s="6"/>
      <c r="AP36" s="6"/>
      <c r="AQ36" s="6"/>
      <c r="AR36" s="6">
        <v>11371.47</v>
      </c>
      <c r="AS36" s="6">
        <v>0</v>
      </c>
      <c r="AT36" s="6"/>
      <c r="CO36" s="3"/>
      <c r="CP36" s="3"/>
      <c r="CQ36" s="3"/>
      <c r="CR36" s="3"/>
      <c r="CS36" s="3"/>
      <c r="CT36" s="3"/>
      <c r="CU36" s="3"/>
      <c r="CV36" s="3"/>
      <c r="CW36" s="3"/>
      <c r="CX36" s="3"/>
      <c r="CY36" s="3"/>
      <c r="CZ36" s="3"/>
      <c r="DA36" s="3"/>
      <c r="DB36" s="3"/>
      <c r="DC36" s="3"/>
      <c r="DD36" s="3"/>
      <c r="DE36" s="3"/>
      <c r="DF36" s="3"/>
      <c r="DG36" s="3"/>
      <c r="DH36" s="3"/>
      <c r="DI36" s="3"/>
      <c r="DJ36" s="3"/>
    </row>
    <row r="37" spans="1:114" x14ac:dyDescent="0.25">
      <c r="A37" s="2" t="s">
        <v>6</v>
      </c>
      <c r="B37" s="8" t="s">
        <v>192</v>
      </c>
      <c r="C37" s="8" t="s">
        <v>249</v>
      </c>
      <c r="D37" s="1" t="s">
        <v>193</v>
      </c>
      <c r="E37" s="1" t="s">
        <v>187</v>
      </c>
      <c r="F37" s="6">
        <v>79078.78</v>
      </c>
      <c r="G37" s="6">
        <v>42703.62</v>
      </c>
      <c r="H37" s="6">
        <f>IF(Tableau_Lancer_la_requête_à_partir_de_Excel_Files3[[#This Row],[Coût total Eligible FEDER]]="",Tableau_Lancer_la_requête_à_partir_de_Excel_Files3[[#This Row],[Coût total déposé]],Tableau_Lancer_la_requête_à_partir_de_Excel_Files3[[#This Row],[Coût total Eligible FEDER]])</f>
        <v>42703.62</v>
      </c>
      <c r="I37" s="6">
        <f>Tableau_Lancer_la_requête_à_partir_de_Excel_Files3[[#This Row],[Aide Massif Obtenu]]+Tableau_Lancer_la_requête_à_partir_de_Excel_Files3[[#This Row],[''Autre Public'']]</f>
        <v>31279.54</v>
      </c>
      <c r="J37" s="7">
        <f>Tableau_Lancer_la_requête_à_partir_de_Excel_Files3[[#This Row],[Aide Publique Obtenue]]/Tableau_Lancer_la_requête_à_partir_de_Excel_Files3[[#This Row],[Coût total]]</f>
        <v>0.73247982255368516</v>
      </c>
      <c r="K37" s="6">
        <f>Tableau_Lancer_la_requête_à_partir_de_Excel_Files3[[#This Row],[Etat]]+Tableau_Lancer_la_requête_à_partir_de_Excel_Files3[[#This Row],[Régions]]+Tableau_Lancer_la_requête_à_partir_de_Excel_Files3[[#This Row],[Départements]]+Tableau_Lancer_la_requête_à_partir_de_Excel_Files3[[#This Row],[''FEDER'']]</f>
        <v>31279.54</v>
      </c>
      <c r="L37" s="7">
        <f>Tableau_Lancer_la_requête_à_partir_de_Excel_Files3[[#This Row],[Aide Massif Obtenu]]/Tableau_Lancer_la_requête_à_partir_de_Excel_Files3[[#This Row],[Coût total]]</f>
        <v>0.73247982255368516</v>
      </c>
      <c r="M37" s="9">
        <f>Tableau_Lancer_la_requête_à_partir_de_Excel_Files3[[#This Row],[''FNADT'']]+Tableau_Lancer_la_requête_à_partir_de_Excel_Files3[[#This Row],[''Agriculture'']]</f>
        <v>20514.27</v>
      </c>
      <c r="N37" s="6">
        <v>20514.27</v>
      </c>
      <c r="O37" s="6"/>
      <c r="P37" s="9">
        <f>Tableau_Lancer_la_requête_à_partir_de_Excel_Files3[[#This Row],[''ALPC'']]+Tableau_Lancer_la_requête_à_partir_de_Excel_Files3[[#This Row],[''AURA'']]+Tableau_Lancer_la_requête_à_partir_de_Excel_Files3[[#This Row],[''BFC'']]+Tableau_Lancer_la_requête_à_partir_de_Excel_Files3[[#This Row],[''LRMP'']]</f>
        <v>0</v>
      </c>
      <c r="Q37" s="6"/>
      <c r="R37" s="6"/>
      <c r="S37" s="6"/>
      <c r="T37" s="6"/>
      <c r="U37" s="9">
        <f>Tableau_Lancer_la_requête_à_partir_de_Excel_Files3[[#This Row],[''03'']]+Tableau_Lancer_la_requête_à_partir_de_Excel_Files3[[#This Row],[''07'']]+Tableau_Lancer_la_requête_à_partir_de_Excel_Files3[[#This Row],[''11'']]+Tableau_Lancer_la_requête_à_partir_de_Excel_Files3[[#This Row],[''12'']]+Tableau_Lancer_la_requête_à_partir_de_Excel_Files3[[#This Row],[''15'']]+Tableau_Lancer_la_requête_à_partir_de_Excel_Files3[[#This Row],[''21'']]+Tableau_Lancer_la_requête_à_partir_de_Excel_Files3[[#This Row],[''19'']]+Tableau_Lancer_la_requête_à_partir_de_Excel_Files3[[#This Row],[''23'']]+Tableau_Lancer_la_requête_à_partir_de_Excel_Files3[[#This Row],[''30'']]+Tableau_Lancer_la_requête_à_partir_de_Excel_Files3[[#This Row],[''34'']]+Tableau_Lancer_la_requête_à_partir_de_Excel_Files3[[#This Row],[''42'']]+Tableau_Lancer_la_requête_à_partir_de_Excel_Files3[[#This Row],[''43'']]+Tableau_Lancer_la_requête_à_partir_de_Excel_Files3[[#This Row],[''46'']]+Tableau_Lancer_la_requête_à_partir_de_Excel_Files3[[#This Row],[''48'']]+Tableau_Lancer_la_requête_à_partir_de_Excel_Files3[[#This Row],[''58'']]+Tableau_Lancer_la_requête_à_partir_de_Excel_Files3[[#This Row],[''63'']]+Tableau_Lancer_la_requête_à_partir_de_Excel_Files3[[#This Row],[''69'']]+Tableau_Lancer_la_requête_à_partir_de_Excel_Files3[[#This Row],[''71'']]+Tableau_Lancer_la_requête_à_partir_de_Excel_Files3[[#This Row],[''81'']]+Tableau_Lancer_la_requête_à_partir_de_Excel_Files3[[#This Row],[''82'']]+Tableau_Lancer_la_requête_à_partir_de_Excel_Files3[[#This Row],[''87'']]+Tableau_Lancer_la_requête_à_partir_de_Excel_Files3[[#This Row],[''89'']]</f>
        <v>0</v>
      </c>
      <c r="V37" s="6"/>
      <c r="W37" s="6"/>
      <c r="X37" s="6"/>
      <c r="Y37" s="6"/>
      <c r="Z37" s="6"/>
      <c r="AA37" s="6"/>
      <c r="AB37" s="6"/>
      <c r="AC37" s="6"/>
      <c r="AD37" s="6"/>
      <c r="AE37" s="6"/>
      <c r="AF37" s="6"/>
      <c r="AG37" s="6"/>
      <c r="AH37" s="6"/>
      <c r="AI37" s="6"/>
      <c r="AJ37" s="6"/>
      <c r="AK37" s="6"/>
      <c r="AL37" s="6"/>
      <c r="AM37" s="6"/>
      <c r="AN37" s="6"/>
      <c r="AO37" s="6"/>
      <c r="AP37" s="6"/>
      <c r="AQ37" s="6"/>
      <c r="AR37" s="6">
        <v>10765.27</v>
      </c>
      <c r="AS37" s="6">
        <v>0</v>
      </c>
      <c r="AT37" s="6"/>
      <c r="CO37" s="3"/>
      <c r="CP37" s="3"/>
      <c r="CQ37" s="3"/>
      <c r="CR37" s="3"/>
      <c r="CS37" s="3"/>
      <c r="CT37" s="3"/>
      <c r="CU37" s="3"/>
      <c r="CV37" s="3"/>
      <c r="CW37" s="3"/>
      <c r="CX37" s="3"/>
      <c r="CY37" s="3"/>
      <c r="CZ37" s="3"/>
      <c r="DA37" s="3"/>
      <c r="DB37" s="3"/>
      <c r="DC37" s="3"/>
      <c r="DD37" s="3"/>
      <c r="DE37" s="3"/>
      <c r="DF37" s="3"/>
      <c r="DG37" s="3"/>
      <c r="DH37" s="3"/>
      <c r="DI37" s="3"/>
      <c r="DJ37" s="3"/>
    </row>
    <row r="38" spans="1:114" x14ac:dyDescent="0.25">
      <c r="A38" s="2" t="s">
        <v>6</v>
      </c>
      <c r="B38" s="8" t="s">
        <v>194</v>
      </c>
      <c r="C38" s="8" t="s">
        <v>249</v>
      </c>
      <c r="D38" s="1" t="s">
        <v>195</v>
      </c>
      <c r="E38" s="1" t="s">
        <v>187</v>
      </c>
      <c r="F38" s="6">
        <v>134313.15765624651</v>
      </c>
      <c r="G38" s="6">
        <v>116706.45</v>
      </c>
      <c r="H38" s="6">
        <f>IF(Tableau_Lancer_la_requête_à_partir_de_Excel_Files3[[#This Row],[Coût total Eligible FEDER]]="",Tableau_Lancer_la_requête_à_partir_de_Excel_Files3[[#This Row],[Coût total déposé]],Tableau_Lancer_la_requête_à_partir_de_Excel_Files3[[#This Row],[Coût total Eligible FEDER]])</f>
        <v>116706.45</v>
      </c>
      <c r="I38" s="6">
        <f>Tableau_Lancer_la_requête_à_partir_de_Excel_Files3[[#This Row],[Aide Massif Obtenu]]+Tableau_Lancer_la_requête_à_partir_de_Excel_Files3[[#This Row],[''Autre Public'']]</f>
        <v>85500</v>
      </c>
      <c r="J38" s="7">
        <f>Tableau_Lancer_la_requête_à_partir_de_Excel_Files3[[#This Row],[Aide Publique Obtenue]]/Tableau_Lancer_la_requête_à_partir_de_Excel_Files3[[#This Row],[Coût total]]</f>
        <v>0.7326073237597408</v>
      </c>
      <c r="K38" s="6">
        <f>Tableau_Lancer_la_requête_à_partir_de_Excel_Files3[[#This Row],[Etat]]+Tableau_Lancer_la_requête_à_partir_de_Excel_Files3[[#This Row],[Régions]]+Tableau_Lancer_la_requête_à_partir_de_Excel_Files3[[#This Row],[Départements]]+Tableau_Lancer_la_requête_à_partir_de_Excel_Files3[[#This Row],[''FEDER'']]</f>
        <v>85500</v>
      </c>
      <c r="L38" s="7">
        <f>Tableau_Lancer_la_requête_à_partir_de_Excel_Files3[[#This Row],[Aide Massif Obtenu]]/Tableau_Lancer_la_requête_à_partir_de_Excel_Files3[[#This Row],[Coût total]]</f>
        <v>0.7326073237597408</v>
      </c>
      <c r="M38" s="9">
        <f>Tableau_Lancer_la_requête_à_partir_de_Excel_Files3[[#This Row],[''FNADT'']]+Tableau_Lancer_la_requête_à_partir_de_Excel_Files3[[#This Row],[''Agriculture'']]</f>
        <v>15743.6</v>
      </c>
      <c r="N38" s="6">
        <v>15743.6</v>
      </c>
      <c r="O38" s="6"/>
      <c r="P38" s="9">
        <f>Tableau_Lancer_la_requête_à_partir_de_Excel_Files3[[#This Row],[''ALPC'']]+Tableau_Lancer_la_requête_à_partir_de_Excel_Files3[[#This Row],[''AURA'']]+Tableau_Lancer_la_requête_à_partir_de_Excel_Files3[[#This Row],[''BFC'']]+Tableau_Lancer_la_requête_à_partir_de_Excel_Files3[[#This Row],[''LRMP'']]</f>
        <v>40293.949999999997</v>
      </c>
      <c r="Q38" s="6"/>
      <c r="R38" s="6">
        <v>40293.949999999997</v>
      </c>
      <c r="S38" s="6"/>
      <c r="T38" s="6"/>
      <c r="U38" s="9">
        <f>Tableau_Lancer_la_requête_à_partir_de_Excel_Files3[[#This Row],[''03'']]+Tableau_Lancer_la_requête_à_partir_de_Excel_Files3[[#This Row],[''07'']]+Tableau_Lancer_la_requête_à_partir_de_Excel_Files3[[#This Row],[''11'']]+Tableau_Lancer_la_requête_à_partir_de_Excel_Files3[[#This Row],[''12'']]+Tableau_Lancer_la_requête_à_partir_de_Excel_Files3[[#This Row],[''15'']]+Tableau_Lancer_la_requête_à_partir_de_Excel_Files3[[#This Row],[''21'']]+Tableau_Lancer_la_requête_à_partir_de_Excel_Files3[[#This Row],[''19'']]+Tableau_Lancer_la_requête_à_partir_de_Excel_Files3[[#This Row],[''23'']]+Tableau_Lancer_la_requête_à_partir_de_Excel_Files3[[#This Row],[''30'']]+Tableau_Lancer_la_requête_à_partir_de_Excel_Files3[[#This Row],[''34'']]+Tableau_Lancer_la_requête_à_partir_de_Excel_Files3[[#This Row],[''42'']]+Tableau_Lancer_la_requête_à_partir_de_Excel_Files3[[#This Row],[''43'']]+Tableau_Lancer_la_requête_à_partir_de_Excel_Files3[[#This Row],[''46'']]+Tableau_Lancer_la_requête_à_partir_de_Excel_Files3[[#This Row],[''48'']]+Tableau_Lancer_la_requête_à_partir_de_Excel_Files3[[#This Row],[''58'']]+Tableau_Lancer_la_requête_à_partir_de_Excel_Files3[[#This Row],[''63'']]+Tableau_Lancer_la_requête_à_partir_de_Excel_Files3[[#This Row],[''69'']]+Tableau_Lancer_la_requête_à_partir_de_Excel_Files3[[#This Row],[''71'']]+Tableau_Lancer_la_requête_à_partir_de_Excel_Files3[[#This Row],[''81'']]+Tableau_Lancer_la_requête_à_partir_de_Excel_Files3[[#This Row],[''82'']]+Tableau_Lancer_la_requête_à_partir_de_Excel_Files3[[#This Row],[''87'']]+Tableau_Lancer_la_requête_à_partir_de_Excel_Files3[[#This Row],[''89'']]</f>
        <v>0</v>
      </c>
      <c r="V38" s="6"/>
      <c r="W38" s="6"/>
      <c r="X38" s="6"/>
      <c r="Y38" s="6"/>
      <c r="Z38" s="6"/>
      <c r="AA38" s="6"/>
      <c r="AB38" s="6"/>
      <c r="AC38" s="6"/>
      <c r="AD38" s="6"/>
      <c r="AE38" s="6"/>
      <c r="AF38" s="6"/>
      <c r="AG38" s="6"/>
      <c r="AH38" s="6"/>
      <c r="AI38" s="6"/>
      <c r="AJ38" s="6"/>
      <c r="AK38" s="6"/>
      <c r="AL38" s="6"/>
      <c r="AM38" s="6"/>
      <c r="AN38" s="6"/>
      <c r="AO38" s="6"/>
      <c r="AP38" s="6"/>
      <c r="AQ38" s="6"/>
      <c r="AR38" s="6">
        <v>29462.45</v>
      </c>
      <c r="AS38" s="6">
        <v>0</v>
      </c>
      <c r="AT38" s="6"/>
      <c r="CO38" s="3"/>
      <c r="CP38" s="3"/>
      <c r="CQ38" s="3"/>
      <c r="CR38" s="3"/>
      <c r="CS38" s="3"/>
      <c r="CT38" s="3"/>
      <c r="CU38" s="3"/>
      <c r="CV38" s="3"/>
      <c r="CW38" s="3"/>
      <c r="CX38" s="3"/>
      <c r="CY38" s="3"/>
      <c r="CZ38" s="3"/>
      <c r="DA38" s="3"/>
      <c r="DB38" s="3"/>
      <c r="DC38" s="3"/>
      <c r="DD38" s="3"/>
      <c r="DE38" s="3"/>
      <c r="DF38" s="3"/>
      <c r="DG38" s="3"/>
      <c r="DH38" s="3"/>
      <c r="DI38" s="3"/>
      <c r="DJ38" s="3"/>
    </row>
    <row r="39" spans="1:114" ht="30" x14ac:dyDescent="0.25">
      <c r="A39" s="2" t="s">
        <v>6</v>
      </c>
      <c r="B39" s="8" t="s">
        <v>199</v>
      </c>
      <c r="C39" s="8" t="s">
        <v>196</v>
      </c>
      <c r="D39" s="1" t="s">
        <v>197</v>
      </c>
      <c r="E39" s="1" t="s">
        <v>198</v>
      </c>
      <c r="F39" s="6">
        <v>288621.685</v>
      </c>
      <c r="G39" s="6">
        <v>270620.49</v>
      </c>
      <c r="H39" s="6">
        <f>IF(Tableau_Lancer_la_requête_à_partir_de_Excel_Files3[[#This Row],[Coût total Eligible FEDER]]="",Tableau_Lancer_la_requête_à_partir_de_Excel_Files3[[#This Row],[Coût total déposé]],Tableau_Lancer_la_requête_à_partir_de_Excel_Files3[[#This Row],[Coût total Eligible FEDER]])</f>
        <v>270620.49</v>
      </c>
      <c r="I39" s="6">
        <f>Tableau_Lancer_la_requête_à_partir_de_Excel_Files3[[#This Row],[Aide Massif Obtenu]]+Tableau_Lancer_la_requête_à_partir_de_Excel_Files3[[#This Row],[''Autre Public'']]</f>
        <v>135310.25</v>
      </c>
      <c r="J39" s="7">
        <f>Tableau_Lancer_la_requête_à_partir_de_Excel_Files3[[#This Row],[Aide Publique Obtenue]]/Tableau_Lancer_la_requête_à_partir_de_Excel_Files3[[#This Row],[Coût total]]</f>
        <v>0.50000001847605846</v>
      </c>
      <c r="K39" s="6">
        <f>Tableau_Lancer_la_requête_à_partir_de_Excel_Files3[[#This Row],[Etat]]+Tableau_Lancer_la_requête_à_partir_de_Excel_Files3[[#This Row],[Régions]]+Tableau_Lancer_la_requête_à_partir_de_Excel_Files3[[#This Row],[Départements]]+Tableau_Lancer_la_requête_à_partir_de_Excel_Files3[[#This Row],[''FEDER'']]</f>
        <v>135310.25</v>
      </c>
      <c r="L39" s="7">
        <f>Tableau_Lancer_la_requête_à_partir_de_Excel_Files3[[#This Row],[Aide Massif Obtenu]]/Tableau_Lancer_la_requête_à_partir_de_Excel_Files3[[#This Row],[Coût total]]</f>
        <v>0.50000001847605846</v>
      </c>
      <c r="M39" s="9">
        <f>Tableau_Lancer_la_requête_à_partir_de_Excel_Files3[[#This Row],[''FNADT'']]+Tableau_Lancer_la_requête_à_partir_de_Excel_Files3[[#This Row],[''Agriculture'']]</f>
        <v>35310.25</v>
      </c>
      <c r="N39" s="6">
        <v>35310.25</v>
      </c>
      <c r="O39" s="6"/>
      <c r="P39" s="9">
        <f>Tableau_Lancer_la_requête_à_partir_de_Excel_Files3[[#This Row],[''ALPC'']]+Tableau_Lancer_la_requête_à_partir_de_Excel_Files3[[#This Row],[''AURA'']]+Tableau_Lancer_la_requête_à_partir_de_Excel_Files3[[#This Row],[''BFC'']]+Tableau_Lancer_la_requête_à_partir_de_Excel_Files3[[#This Row],[''LRMP'']]</f>
        <v>0</v>
      </c>
      <c r="Q39" s="6"/>
      <c r="R39" s="6"/>
      <c r="S39" s="6"/>
      <c r="T39" s="6"/>
      <c r="U39" s="9">
        <f>Tableau_Lancer_la_requête_à_partir_de_Excel_Files3[[#This Row],[''03'']]+Tableau_Lancer_la_requête_à_partir_de_Excel_Files3[[#This Row],[''07'']]+Tableau_Lancer_la_requête_à_partir_de_Excel_Files3[[#This Row],[''11'']]+Tableau_Lancer_la_requête_à_partir_de_Excel_Files3[[#This Row],[''12'']]+Tableau_Lancer_la_requête_à_partir_de_Excel_Files3[[#This Row],[''15'']]+Tableau_Lancer_la_requête_à_partir_de_Excel_Files3[[#This Row],[''21'']]+Tableau_Lancer_la_requête_à_partir_de_Excel_Files3[[#This Row],[''19'']]+Tableau_Lancer_la_requête_à_partir_de_Excel_Files3[[#This Row],[''23'']]+Tableau_Lancer_la_requête_à_partir_de_Excel_Files3[[#This Row],[''30'']]+Tableau_Lancer_la_requête_à_partir_de_Excel_Files3[[#This Row],[''34'']]+Tableau_Lancer_la_requête_à_partir_de_Excel_Files3[[#This Row],[''42'']]+Tableau_Lancer_la_requête_à_partir_de_Excel_Files3[[#This Row],[''43'']]+Tableau_Lancer_la_requête_à_partir_de_Excel_Files3[[#This Row],[''46'']]+Tableau_Lancer_la_requête_à_partir_de_Excel_Files3[[#This Row],[''48'']]+Tableau_Lancer_la_requête_à_partir_de_Excel_Files3[[#This Row],[''58'']]+Tableau_Lancer_la_requête_à_partir_de_Excel_Files3[[#This Row],[''63'']]+Tableau_Lancer_la_requête_à_partir_de_Excel_Files3[[#This Row],[''69'']]+Tableau_Lancer_la_requête_à_partir_de_Excel_Files3[[#This Row],[''71'']]+Tableau_Lancer_la_requête_à_partir_de_Excel_Files3[[#This Row],[''81'']]+Tableau_Lancer_la_requête_à_partir_de_Excel_Files3[[#This Row],[''82'']]+Tableau_Lancer_la_requête_à_partir_de_Excel_Files3[[#This Row],[''87'']]+Tableau_Lancer_la_requête_à_partir_de_Excel_Files3[[#This Row],[''89'']]</f>
        <v>0</v>
      </c>
      <c r="V39" s="6"/>
      <c r="W39" s="6"/>
      <c r="X39" s="6"/>
      <c r="Y39" s="6"/>
      <c r="Z39" s="6"/>
      <c r="AA39" s="6"/>
      <c r="AB39" s="6"/>
      <c r="AC39" s="6"/>
      <c r="AD39" s="6"/>
      <c r="AE39" s="6"/>
      <c r="AF39" s="6"/>
      <c r="AG39" s="6"/>
      <c r="AH39" s="6"/>
      <c r="AI39" s="6"/>
      <c r="AJ39" s="6"/>
      <c r="AK39" s="6"/>
      <c r="AL39" s="6"/>
      <c r="AM39" s="6"/>
      <c r="AN39" s="6"/>
      <c r="AO39" s="6"/>
      <c r="AP39" s="6"/>
      <c r="AQ39" s="6"/>
      <c r="AR39" s="6">
        <v>100000</v>
      </c>
      <c r="AS39" s="6">
        <v>0</v>
      </c>
      <c r="AT39" s="6"/>
      <c r="CO39" s="3"/>
      <c r="CP39" s="3"/>
      <c r="CQ39" s="3"/>
      <c r="CR39" s="3"/>
      <c r="CS39" s="3"/>
      <c r="CT39" s="3"/>
      <c r="CU39" s="3"/>
      <c r="CV39" s="3"/>
      <c r="CW39" s="3"/>
      <c r="CX39" s="3"/>
      <c r="CY39" s="3"/>
      <c r="CZ39" s="3"/>
      <c r="DA39" s="3"/>
      <c r="DB39" s="3"/>
      <c r="DC39" s="3"/>
      <c r="DD39" s="3"/>
      <c r="DE39" s="3"/>
      <c r="DF39" s="3"/>
      <c r="DG39" s="3"/>
      <c r="DH39" s="3"/>
      <c r="DI39" s="3"/>
      <c r="DJ39" s="3"/>
    </row>
    <row r="40" spans="1:114" ht="45" x14ac:dyDescent="0.25">
      <c r="A40" s="2" t="s">
        <v>6</v>
      </c>
      <c r="B40" s="8" t="s">
        <v>101</v>
      </c>
      <c r="C40" s="8" t="s">
        <v>250</v>
      </c>
      <c r="D40" s="1" t="s">
        <v>102</v>
      </c>
      <c r="E40" s="1" t="s">
        <v>103</v>
      </c>
      <c r="F40" s="6">
        <v>382962.56</v>
      </c>
      <c r="G40" s="6">
        <v>245746.12</v>
      </c>
      <c r="H40" s="6">
        <f>IF(Tableau_Lancer_la_requête_à_partir_de_Excel_Files3[[#This Row],[Coût total Eligible FEDER]]="",Tableau_Lancer_la_requête_à_partir_de_Excel_Files3[[#This Row],[Coût total déposé]],Tableau_Lancer_la_requête_à_partir_de_Excel_Files3[[#This Row],[Coût total Eligible FEDER]])</f>
        <v>245746.12</v>
      </c>
      <c r="I40" s="6">
        <f>Tableau_Lancer_la_requête_à_partir_de_Excel_Files3[[#This Row],[Aide Massif Obtenu]]+Tableau_Lancer_la_requête_à_partir_de_Excel_Files3[[#This Row],[''Autre Public'']]</f>
        <v>100000</v>
      </c>
      <c r="J40" s="7">
        <f>Tableau_Lancer_la_requête_à_partir_de_Excel_Files3[[#This Row],[Aide Publique Obtenue]]/Tableau_Lancer_la_requête_à_partir_de_Excel_Files3[[#This Row],[Coût total]]</f>
        <v>0.40692402386658233</v>
      </c>
      <c r="K40" s="6">
        <f>Tableau_Lancer_la_requête_à_partir_de_Excel_Files3[[#This Row],[Etat]]+Tableau_Lancer_la_requête_à_partir_de_Excel_Files3[[#This Row],[Régions]]+Tableau_Lancer_la_requête_à_partir_de_Excel_Files3[[#This Row],[Départements]]+Tableau_Lancer_la_requête_à_partir_de_Excel_Files3[[#This Row],[''FEDER'']]</f>
        <v>100000</v>
      </c>
      <c r="L40" s="7">
        <f>Tableau_Lancer_la_requête_à_partir_de_Excel_Files3[[#This Row],[Aide Massif Obtenu]]/Tableau_Lancer_la_requête_à_partir_de_Excel_Files3[[#This Row],[Coût total]]</f>
        <v>0.40692402386658233</v>
      </c>
      <c r="M40" s="9">
        <f>Tableau_Lancer_la_requête_à_partir_de_Excel_Files3[[#This Row],[''FNADT'']]+Tableau_Lancer_la_requête_à_partir_de_Excel_Files3[[#This Row],[''Agriculture'']]</f>
        <v>0</v>
      </c>
      <c r="N40" s="6"/>
      <c r="O40" s="6"/>
      <c r="P40" s="9">
        <f>Tableau_Lancer_la_requête_à_partir_de_Excel_Files3[[#This Row],[''ALPC'']]+Tableau_Lancer_la_requête_à_partir_de_Excel_Files3[[#This Row],[''AURA'']]+Tableau_Lancer_la_requête_à_partir_de_Excel_Files3[[#This Row],[''BFC'']]+Tableau_Lancer_la_requête_à_partir_de_Excel_Files3[[#This Row],[''LRMP'']]</f>
        <v>0</v>
      </c>
      <c r="Q40" s="6"/>
      <c r="R40" s="6"/>
      <c r="S40" s="6"/>
      <c r="T40" s="6"/>
      <c r="U40" s="9">
        <f>Tableau_Lancer_la_requête_à_partir_de_Excel_Files3[[#This Row],[''03'']]+Tableau_Lancer_la_requête_à_partir_de_Excel_Files3[[#This Row],[''07'']]+Tableau_Lancer_la_requête_à_partir_de_Excel_Files3[[#This Row],[''11'']]+Tableau_Lancer_la_requête_à_partir_de_Excel_Files3[[#This Row],[''12'']]+Tableau_Lancer_la_requête_à_partir_de_Excel_Files3[[#This Row],[''15'']]+Tableau_Lancer_la_requête_à_partir_de_Excel_Files3[[#This Row],[''21'']]+Tableau_Lancer_la_requête_à_partir_de_Excel_Files3[[#This Row],[''19'']]+Tableau_Lancer_la_requête_à_partir_de_Excel_Files3[[#This Row],[''23'']]+Tableau_Lancer_la_requête_à_partir_de_Excel_Files3[[#This Row],[''30'']]+Tableau_Lancer_la_requête_à_partir_de_Excel_Files3[[#This Row],[''34'']]+Tableau_Lancer_la_requête_à_partir_de_Excel_Files3[[#This Row],[''42'']]+Tableau_Lancer_la_requête_à_partir_de_Excel_Files3[[#This Row],[''43'']]+Tableau_Lancer_la_requête_à_partir_de_Excel_Files3[[#This Row],[''46'']]+Tableau_Lancer_la_requête_à_partir_de_Excel_Files3[[#This Row],[''48'']]+Tableau_Lancer_la_requête_à_partir_de_Excel_Files3[[#This Row],[''58'']]+Tableau_Lancer_la_requête_à_partir_de_Excel_Files3[[#This Row],[''63'']]+Tableau_Lancer_la_requête_à_partir_de_Excel_Files3[[#This Row],[''69'']]+Tableau_Lancer_la_requête_à_partir_de_Excel_Files3[[#This Row],[''71'']]+Tableau_Lancer_la_requête_à_partir_de_Excel_Files3[[#This Row],[''81'']]+Tableau_Lancer_la_requête_à_partir_de_Excel_Files3[[#This Row],[''82'']]+Tableau_Lancer_la_requête_à_partir_de_Excel_Files3[[#This Row],[''87'']]+Tableau_Lancer_la_requête_à_partir_de_Excel_Files3[[#This Row],[''89'']]</f>
        <v>0</v>
      </c>
      <c r="V40" s="6"/>
      <c r="W40" s="6"/>
      <c r="X40" s="6"/>
      <c r="Y40" s="6"/>
      <c r="Z40" s="6"/>
      <c r="AA40" s="6"/>
      <c r="AB40" s="6"/>
      <c r="AC40" s="6"/>
      <c r="AD40" s="6"/>
      <c r="AE40" s="6"/>
      <c r="AF40" s="6"/>
      <c r="AG40" s="6"/>
      <c r="AH40" s="6"/>
      <c r="AI40" s="6"/>
      <c r="AJ40" s="6"/>
      <c r="AK40" s="6"/>
      <c r="AL40" s="6"/>
      <c r="AM40" s="6"/>
      <c r="AN40" s="6"/>
      <c r="AO40" s="6"/>
      <c r="AP40" s="6"/>
      <c r="AQ40" s="6"/>
      <c r="AR40" s="6">
        <v>100000</v>
      </c>
      <c r="AS40" s="6">
        <v>0</v>
      </c>
      <c r="AT40" s="6"/>
      <c r="CO40" s="3"/>
      <c r="CP40" s="3"/>
      <c r="CQ40" s="3"/>
      <c r="CR40" s="3"/>
      <c r="CS40" s="3"/>
      <c r="CT40" s="3"/>
      <c r="CU40" s="3"/>
      <c r="CV40" s="3"/>
      <c r="CW40" s="3"/>
      <c r="CX40" s="3"/>
      <c r="CY40" s="3"/>
      <c r="CZ40" s="3"/>
      <c r="DA40" s="3"/>
      <c r="DB40" s="3"/>
      <c r="DC40" s="3"/>
      <c r="DD40" s="3"/>
      <c r="DE40" s="3"/>
      <c r="DF40" s="3"/>
      <c r="DG40" s="3"/>
      <c r="DH40" s="3"/>
      <c r="DI40" s="3"/>
      <c r="DJ40" s="3"/>
    </row>
    <row r="41" spans="1:114" x14ac:dyDescent="0.25">
      <c r="A41" s="1" t="s">
        <v>19</v>
      </c>
      <c r="B41" s="1"/>
      <c r="C41" s="1">
        <f>SUBTOTAL(103,Tableau_Lancer_la_requête_à_partir_de_Excel_Files3[ID_Synergie])</f>
        <v>39</v>
      </c>
      <c r="D41" s="1"/>
      <c r="E41" s="1"/>
      <c r="F41" s="6">
        <f>SUBTOTAL(109,Tableau_Lancer_la_requête_à_partir_de_Excel_Files3[Coût total déposé])</f>
        <v>6421458.2850266835</v>
      </c>
      <c r="G41" s="6"/>
      <c r="H41" s="6">
        <f>SUBTOTAL(109,Tableau_Lancer_la_requête_à_partir_de_Excel_Files3[Coût total])</f>
        <v>5388545.6379773123</v>
      </c>
      <c r="I41" s="6">
        <f>SUBTOTAL(109,Tableau_Lancer_la_requête_à_partir_de_Excel_Files3[Aide Publique Obtenue])</f>
        <v>3397464.3588458165</v>
      </c>
      <c r="J41" s="6">
        <f>SUBTOTAL(109,Tableau_Lancer_la_requête_à_partir_de_Excel_Files3[Taux Aide Publique])</f>
        <v>25.138768907091009</v>
      </c>
      <c r="K41" s="6">
        <f>SUBTOTAL(109,Tableau_Lancer_la_requête_à_partir_de_Excel_Files3[Aide Massif Obtenu])</f>
        <v>3319661.3588458165</v>
      </c>
      <c r="L41" s="1"/>
      <c r="M41" s="6">
        <f>SUBTOTAL(109,Tableau_Lancer_la_requête_à_partir_de_Excel_Files3[Etat])</f>
        <v>930101.90000000014</v>
      </c>
      <c r="N41" s="6"/>
      <c r="O41" s="6"/>
      <c r="P41" s="6">
        <f>SUBTOTAL(109,Tableau_Lancer_la_requête_à_partir_de_Excel_Files3[Régions])</f>
        <v>264728.59999999998</v>
      </c>
      <c r="Q41" s="6"/>
      <c r="R41" s="6"/>
      <c r="S41" s="6"/>
      <c r="T41" s="6"/>
      <c r="U41" s="6">
        <f>SUBTOTAL(109,Tableau_Lancer_la_requête_à_partir_de_Excel_Files3[Départements])</f>
        <v>47962.328845816708</v>
      </c>
      <c r="V41" s="6"/>
      <c r="W41" s="6"/>
      <c r="X41" s="6"/>
      <c r="Y41" s="6"/>
      <c r="Z41" s="6"/>
      <c r="AA41" s="6"/>
      <c r="AB41" s="6"/>
      <c r="AC41" s="6"/>
      <c r="AD41" s="6"/>
      <c r="AE41" s="6"/>
      <c r="AF41" s="6"/>
      <c r="AG41" s="6"/>
      <c r="AH41" s="6"/>
      <c r="AI41" s="6"/>
      <c r="AJ41" s="6"/>
      <c r="AK41" s="6"/>
      <c r="AL41" s="6"/>
      <c r="AM41" s="6"/>
      <c r="AN41" s="6"/>
      <c r="AO41" s="6"/>
      <c r="AP41" s="6"/>
      <c r="AQ41" s="6"/>
      <c r="AR41" s="6"/>
      <c r="AS41" s="6"/>
      <c r="AT41" s="1"/>
      <c r="CO41" s="3"/>
      <c r="CP41" s="3"/>
      <c r="CQ41" s="3"/>
      <c r="CR41" s="3"/>
      <c r="CS41" s="3"/>
      <c r="CT41" s="3"/>
      <c r="CU41" s="3"/>
      <c r="CV41" s="3"/>
      <c r="CW41" s="3"/>
      <c r="CX41" s="3"/>
      <c r="CY41" s="3"/>
      <c r="CZ41" s="3"/>
      <c r="DA41" s="3"/>
      <c r="DB41" s="3"/>
      <c r="DC41" s="3"/>
      <c r="DD41" s="3"/>
      <c r="DE41" s="3"/>
      <c r="DF41" s="3"/>
      <c r="DG41" s="3"/>
      <c r="DH41" s="3"/>
      <c r="DI41" s="3"/>
      <c r="DJ41" s="3"/>
    </row>
    <row r="42" spans="1:114" x14ac:dyDescent="0.25">
      <c r="CO42" s="3"/>
      <c r="CP42" s="3"/>
      <c r="CQ42" s="3"/>
      <c r="CR42" s="3"/>
      <c r="CS42" s="3"/>
      <c r="CT42" s="3"/>
      <c r="CU42" s="3"/>
      <c r="CV42" s="3"/>
      <c r="CW42" s="3"/>
      <c r="CX42" s="3"/>
      <c r="CY42" s="3"/>
      <c r="CZ42" s="3"/>
      <c r="DA42" s="3"/>
      <c r="DB42" s="3"/>
      <c r="DC42" s="3"/>
      <c r="DD42" s="3"/>
      <c r="DE42" s="3"/>
      <c r="DF42" s="3"/>
      <c r="DG42" s="3"/>
      <c r="DH42" s="3"/>
      <c r="DI42" s="3"/>
      <c r="DJ42" s="3"/>
    </row>
    <row r="43" spans="1:114" x14ac:dyDescent="0.25">
      <c r="CO43" s="3"/>
      <c r="CP43" s="3"/>
      <c r="CQ43" s="3"/>
      <c r="CR43" s="3"/>
      <c r="CS43" s="3"/>
      <c r="CT43" s="3"/>
      <c r="CU43" s="3"/>
      <c r="CV43" s="3"/>
      <c r="CW43" s="3"/>
      <c r="CX43" s="3"/>
      <c r="CY43" s="3"/>
      <c r="CZ43" s="3"/>
      <c r="DA43" s="3"/>
      <c r="DB43" s="3"/>
      <c r="DC43" s="3"/>
      <c r="DD43" s="3"/>
      <c r="DE43" s="3"/>
      <c r="DF43" s="3"/>
      <c r="DG43" s="3"/>
      <c r="DH43" s="3"/>
      <c r="DI43" s="3"/>
      <c r="DJ43" s="3"/>
    </row>
    <row r="44" spans="1:114" x14ac:dyDescent="0.25">
      <c r="CO44" s="3"/>
      <c r="CP44" s="3"/>
      <c r="CQ44" s="3"/>
      <c r="CR44" s="3"/>
      <c r="CS44" s="3"/>
      <c r="CT44" s="3"/>
      <c r="CU44" s="3"/>
      <c r="CV44" s="3"/>
      <c r="CW44" s="3"/>
      <c r="CX44" s="3"/>
      <c r="CY44" s="3"/>
      <c r="CZ44" s="3"/>
      <c r="DA44" s="3"/>
      <c r="DB44" s="3"/>
      <c r="DC44" s="3"/>
      <c r="DD44" s="3"/>
      <c r="DE44" s="3"/>
      <c r="DF44" s="3"/>
      <c r="DG44" s="3"/>
      <c r="DH44" s="3"/>
      <c r="DI44" s="3"/>
      <c r="DJ44" s="3"/>
    </row>
    <row r="45" spans="1:114" x14ac:dyDescent="0.25">
      <c r="CO45" s="3"/>
      <c r="CP45" s="3"/>
      <c r="CQ45" s="3"/>
      <c r="CR45" s="3"/>
      <c r="CS45" s="3"/>
      <c r="CT45" s="3"/>
      <c r="CU45" s="3"/>
      <c r="CV45" s="3"/>
      <c r="CW45" s="3"/>
      <c r="CX45" s="3"/>
      <c r="CY45" s="3"/>
      <c r="CZ45" s="3"/>
      <c r="DA45" s="3"/>
      <c r="DB45" s="3"/>
      <c r="DC45" s="3"/>
      <c r="DD45" s="3"/>
      <c r="DE45" s="3"/>
      <c r="DF45" s="3"/>
      <c r="DG45" s="3"/>
      <c r="DH45" s="3"/>
      <c r="DI45" s="3"/>
      <c r="DJ45" s="3"/>
    </row>
    <row r="46" spans="1:114" x14ac:dyDescent="0.25">
      <c r="CO46" s="3"/>
      <c r="CP46" s="3"/>
      <c r="CQ46" s="3"/>
      <c r="CR46" s="3"/>
      <c r="CS46" s="3"/>
      <c r="CT46" s="3"/>
      <c r="CU46" s="3"/>
      <c r="CV46" s="3"/>
      <c r="CW46" s="3"/>
      <c r="CX46" s="3"/>
      <c r="CY46" s="3"/>
      <c r="CZ46" s="3"/>
      <c r="DA46" s="3"/>
      <c r="DB46" s="3"/>
      <c r="DC46" s="3"/>
      <c r="DD46" s="3"/>
      <c r="DE46" s="3"/>
      <c r="DF46" s="3"/>
      <c r="DG46" s="3"/>
      <c r="DH46" s="3"/>
      <c r="DI46" s="3"/>
      <c r="DJ46" s="3"/>
    </row>
    <row r="47" spans="1:114" x14ac:dyDescent="0.25">
      <c r="CO47" s="3"/>
      <c r="CP47" s="3"/>
      <c r="CQ47" s="3"/>
      <c r="CR47" s="3"/>
      <c r="CS47" s="3"/>
      <c r="CT47" s="3"/>
      <c r="CU47" s="3"/>
      <c r="CV47" s="3"/>
      <c r="CW47" s="3"/>
      <c r="CX47" s="3"/>
      <c r="CY47" s="3"/>
      <c r="CZ47" s="3"/>
      <c r="DA47" s="3"/>
      <c r="DB47" s="3"/>
      <c r="DC47" s="3"/>
      <c r="DD47" s="3"/>
      <c r="DE47" s="3"/>
      <c r="DF47" s="3"/>
      <c r="DG47" s="3"/>
      <c r="DH47" s="3"/>
      <c r="DI47" s="3"/>
      <c r="DJ47" s="3"/>
    </row>
    <row r="48" spans="1:114" x14ac:dyDescent="0.25">
      <c r="CO48" s="3"/>
      <c r="CP48" s="3"/>
      <c r="CQ48" s="3"/>
      <c r="CR48" s="3"/>
      <c r="CS48" s="3"/>
      <c r="CT48" s="3"/>
      <c r="CU48" s="3"/>
      <c r="CV48" s="3"/>
      <c r="CW48" s="3"/>
      <c r="CX48" s="3"/>
      <c r="CY48" s="3"/>
      <c r="CZ48" s="3"/>
      <c r="DA48" s="3"/>
      <c r="DB48" s="3"/>
      <c r="DC48" s="3"/>
      <c r="DD48" s="3"/>
      <c r="DE48" s="3"/>
      <c r="DF48" s="3"/>
      <c r="DG48" s="3"/>
      <c r="DH48" s="3"/>
      <c r="DI48" s="3"/>
      <c r="DJ48" s="3"/>
    </row>
    <row r="49" spans="93:114" x14ac:dyDescent="0.25">
      <c r="CO49" s="3"/>
      <c r="CP49" s="3"/>
      <c r="CQ49" s="3"/>
      <c r="CR49" s="3"/>
      <c r="CS49" s="3"/>
      <c r="CT49" s="3"/>
      <c r="CU49" s="3"/>
      <c r="CV49" s="3"/>
      <c r="CW49" s="3"/>
      <c r="CX49" s="3"/>
      <c r="CY49" s="3"/>
      <c r="CZ49" s="3"/>
      <c r="DA49" s="3"/>
      <c r="DB49" s="3"/>
      <c r="DC49" s="3"/>
      <c r="DD49" s="3"/>
      <c r="DE49" s="3"/>
      <c r="DF49" s="3"/>
      <c r="DG49" s="3"/>
      <c r="DH49" s="3"/>
      <c r="DI49" s="3"/>
      <c r="DJ49" s="3"/>
    </row>
    <row r="50" spans="93:114" x14ac:dyDescent="0.25">
      <c r="CO50" s="3"/>
      <c r="CP50" s="3"/>
      <c r="CQ50" s="3"/>
      <c r="CR50" s="3"/>
      <c r="CS50" s="3"/>
      <c r="CT50" s="3"/>
      <c r="CU50" s="3"/>
      <c r="CV50" s="3"/>
      <c r="CW50" s="3"/>
      <c r="CX50" s="3"/>
      <c r="CY50" s="3"/>
      <c r="CZ50" s="3"/>
      <c r="DA50" s="3"/>
      <c r="DB50" s="3"/>
      <c r="DC50" s="3"/>
      <c r="DD50" s="3"/>
      <c r="DE50" s="3"/>
      <c r="DF50" s="3"/>
      <c r="DG50" s="3"/>
      <c r="DH50" s="3"/>
      <c r="DI50" s="3"/>
      <c r="DJ50" s="3"/>
    </row>
    <row r="51" spans="93:114" x14ac:dyDescent="0.25">
      <c r="CO51" s="3"/>
      <c r="CP51" s="3"/>
      <c r="CQ51" s="3"/>
      <c r="CR51" s="3"/>
      <c r="CS51" s="3"/>
      <c r="CT51" s="3"/>
      <c r="CU51" s="3"/>
      <c r="CV51" s="3"/>
      <c r="CW51" s="3"/>
      <c r="CX51" s="3"/>
      <c r="CY51" s="3"/>
      <c r="CZ51" s="3"/>
      <c r="DA51" s="3"/>
      <c r="DB51" s="3"/>
      <c r="DC51" s="3"/>
      <c r="DD51" s="3"/>
      <c r="DE51" s="3"/>
      <c r="DF51" s="3"/>
      <c r="DG51" s="3"/>
      <c r="DH51" s="3"/>
      <c r="DI51" s="3"/>
      <c r="DJ51" s="3"/>
    </row>
    <row r="52" spans="93:114" x14ac:dyDescent="0.25">
      <c r="CO52" s="3"/>
      <c r="CP52" s="3"/>
      <c r="CQ52" s="3"/>
      <c r="CR52" s="3"/>
      <c r="CS52" s="3"/>
      <c r="CT52" s="3"/>
      <c r="CU52" s="3"/>
      <c r="CV52" s="3"/>
      <c r="CW52" s="3"/>
      <c r="CX52" s="3"/>
      <c r="CY52" s="3"/>
      <c r="CZ52" s="3"/>
      <c r="DA52" s="3"/>
      <c r="DB52" s="3"/>
      <c r="DC52" s="3"/>
      <c r="DD52" s="3"/>
      <c r="DE52" s="3"/>
      <c r="DF52" s="3"/>
      <c r="DG52" s="3"/>
      <c r="DH52" s="3"/>
      <c r="DI52" s="3"/>
      <c r="DJ52" s="3"/>
    </row>
    <row r="53" spans="93:114" x14ac:dyDescent="0.25">
      <c r="CO53" s="3"/>
      <c r="CP53" s="3"/>
      <c r="CQ53" s="3"/>
      <c r="CR53" s="3"/>
      <c r="CS53" s="3"/>
      <c r="CT53" s="3"/>
      <c r="CU53" s="3"/>
      <c r="CV53" s="3"/>
      <c r="CW53" s="3"/>
      <c r="CX53" s="3"/>
      <c r="CY53" s="3"/>
      <c r="CZ53" s="3"/>
      <c r="DA53" s="3"/>
      <c r="DB53" s="3"/>
      <c r="DC53" s="3"/>
      <c r="DD53" s="3"/>
      <c r="DE53" s="3"/>
      <c r="DF53" s="3"/>
      <c r="DG53" s="3"/>
      <c r="DH53" s="3"/>
      <c r="DI53" s="3"/>
      <c r="DJ53" s="3"/>
    </row>
    <row r="54" spans="93:114" x14ac:dyDescent="0.25">
      <c r="CO54" s="3"/>
      <c r="CP54" s="3"/>
      <c r="CQ54" s="3"/>
      <c r="CR54" s="3"/>
      <c r="CS54" s="3"/>
      <c r="CT54" s="3"/>
      <c r="CU54" s="3"/>
      <c r="CV54" s="3"/>
      <c r="CW54" s="3"/>
      <c r="CX54" s="3"/>
      <c r="CY54" s="3"/>
      <c r="CZ54" s="3"/>
      <c r="DA54" s="3"/>
      <c r="DB54" s="3"/>
      <c r="DC54" s="3"/>
      <c r="DD54" s="3"/>
      <c r="DE54" s="3"/>
      <c r="DF54" s="3"/>
      <c r="DG54" s="3"/>
      <c r="DH54" s="3"/>
      <c r="DI54" s="3"/>
      <c r="DJ54" s="3"/>
    </row>
    <row r="55" spans="93:114" x14ac:dyDescent="0.25">
      <c r="CO55" s="3"/>
      <c r="CP55" s="3"/>
      <c r="CQ55" s="3"/>
      <c r="CR55" s="3"/>
      <c r="CS55" s="3"/>
      <c r="CT55" s="3"/>
      <c r="CU55" s="3"/>
      <c r="CV55" s="3"/>
      <c r="CW55" s="3"/>
      <c r="CX55" s="3"/>
      <c r="CY55" s="3"/>
      <c r="CZ55" s="3"/>
      <c r="DA55" s="3"/>
      <c r="DB55" s="3"/>
      <c r="DC55" s="3"/>
      <c r="DD55" s="3"/>
      <c r="DE55" s="3"/>
      <c r="DF55" s="3"/>
      <c r="DG55" s="3"/>
      <c r="DH55" s="3"/>
      <c r="DI55" s="3"/>
      <c r="DJ55" s="3"/>
    </row>
    <row r="56" spans="93:114" x14ac:dyDescent="0.25">
      <c r="CO56" s="3"/>
      <c r="CP56" s="3"/>
      <c r="CQ56" s="3"/>
      <c r="CR56" s="3"/>
      <c r="CS56" s="3"/>
      <c r="CT56" s="3"/>
      <c r="CU56" s="3"/>
      <c r="CV56" s="3"/>
      <c r="CW56" s="3"/>
      <c r="CX56" s="3"/>
      <c r="CY56" s="3"/>
      <c r="CZ56" s="3"/>
      <c r="DA56" s="3"/>
      <c r="DB56" s="3"/>
      <c r="DC56" s="3"/>
      <c r="DD56" s="3"/>
      <c r="DE56" s="3"/>
      <c r="DF56" s="3"/>
      <c r="DG56" s="3"/>
      <c r="DH56" s="3"/>
      <c r="DI56" s="3"/>
      <c r="DJ56" s="3"/>
    </row>
    <row r="57" spans="93:114" x14ac:dyDescent="0.25">
      <c r="CO57" s="3"/>
      <c r="CP57" s="3"/>
      <c r="CQ57" s="3"/>
      <c r="CR57" s="3"/>
      <c r="CS57" s="3"/>
      <c r="CT57" s="3"/>
      <c r="CU57" s="3"/>
      <c r="CV57" s="3"/>
      <c r="CW57" s="3"/>
      <c r="CX57" s="3"/>
      <c r="CY57" s="3"/>
      <c r="CZ57" s="3"/>
      <c r="DA57" s="3"/>
      <c r="DB57" s="3"/>
      <c r="DC57" s="3"/>
      <c r="DD57" s="3"/>
      <c r="DE57" s="3"/>
      <c r="DF57" s="3"/>
      <c r="DG57" s="3"/>
      <c r="DH57" s="3"/>
      <c r="DI57" s="3"/>
      <c r="DJ57" s="3"/>
    </row>
    <row r="58" spans="93:114" x14ac:dyDescent="0.25">
      <c r="CO58" s="3"/>
      <c r="CP58" s="3"/>
      <c r="CQ58" s="3"/>
      <c r="CR58" s="3"/>
      <c r="CS58" s="3"/>
      <c r="CT58" s="3"/>
      <c r="CU58" s="3"/>
      <c r="CV58" s="3"/>
      <c r="CW58" s="3"/>
      <c r="CX58" s="3"/>
      <c r="CY58" s="3"/>
      <c r="CZ58" s="3"/>
      <c r="DA58" s="3"/>
      <c r="DB58" s="3"/>
      <c r="DC58" s="3"/>
      <c r="DD58" s="3"/>
      <c r="DE58" s="3"/>
      <c r="DF58" s="3"/>
      <c r="DG58" s="3"/>
      <c r="DH58" s="3"/>
      <c r="DI58" s="3"/>
      <c r="DJ58" s="3"/>
    </row>
    <row r="59" spans="93:114" x14ac:dyDescent="0.25">
      <c r="CO59" s="3"/>
      <c r="CP59" s="3"/>
      <c r="CQ59" s="3"/>
      <c r="CR59" s="3"/>
      <c r="CS59" s="3"/>
      <c r="CT59" s="3"/>
      <c r="CU59" s="3"/>
      <c r="CV59" s="3"/>
      <c r="CW59" s="3"/>
      <c r="CX59" s="3"/>
      <c r="CY59" s="3"/>
      <c r="CZ59" s="3"/>
      <c r="DA59" s="3"/>
      <c r="DB59" s="3"/>
      <c r="DC59" s="3"/>
      <c r="DD59" s="3"/>
      <c r="DE59" s="3"/>
      <c r="DF59" s="3"/>
      <c r="DG59" s="3"/>
      <c r="DH59" s="3"/>
      <c r="DI59" s="3"/>
      <c r="DJ59" s="3"/>
    </row>
    <row r="60" spans="93:114" x14ac:dyDescent="0.25">
      <c r="CO60" s="3"/>
      <c r="CP60" s="3"/>
      <c r="CQ60" s="3"/>
      <c r="CR60" s="3"/>
      <c r="CS60" s="3"/>
      <c r="CT60" s="3"/>
      <c r="CU60" s="3"/>
      <c r="CV60" s="3"/>
      <c r="CW60" s="3"/>
      <c r="CX60" s="3"/>
      <c r="CY60" s="3"/>
      <c r="CZ60" s="3"/>
      <c r="DA60" s="3"/>
      <c r="DB60" s="3"/>
      <c r="DC60" s="3"/>
      <c r="DD60" s="3"/>
      <c r="DE60" s="3"/>
      <c r="DF60" s="3"/>
      <c r="DG60" s="3"/>
      <c r="DH60" s="3"/>
      <c r="DI60" s="3"/>
      <c r="DJ60" s="3"/>
    </row>
    <row r="61" spans="93:114" x14ac:dyDescent="0.25">
      <c r="CO61" s="3"/>
      <c r="CP61" s="3"/>
      <c r="CQ61" s="3"/>
      <c r="CR61" s="3"/>
      <c r="CS61" s="3"/>
      <c r="CT61" s="3"/>
      <c r="CU61" s="3"/>
      <c r="CV61" s="3"/>
      <c r="CW61" s="3"/>
      <c r="CX61" s="3"/>
      <c r="CY61" s="3"/>
      <c r="CZ61" s="3"/>
      <c r="DA61" s="3"/>
      <c r="DB61" s="3"/>
      <c r="DC61" s="3"/>
      <c r="DD61" s="3"/>
      <c r="DE61" s="3"/>
      <c r="DF61" s="3"/>
      <c r="DG61" s="3"/>
      <c r="DH61" s="3"/>
      <c r="DI61" s="3"/>
      <c r="DJ61" s="3"/>
    </row>
    <row r="62" spans="93:114" x14ac:dyDescent="0.25">
      <c r="CO62" s="3"/>
      <c r="CP62" s="3"/>
      <c r="CQ62" s="3"/>
      <c r="CR62" s="3"/>
      <c r="CS62" s="3"/>
      <c r="CT62" s="3"/>
      <c r="CU62" s="3"/>
      <c r="CV62" s="3"/>
      <c r="CW62" s="3"/>
      <c r="CX62" s="3"/>
      <c r="CY62" s="3"/>
      <c r="CZ62" s="3"/>
      <c r="DA62" s="3"/>
      <c r="DB62" s="3"/>
      <c r="DC62" s="3"/>
      <c r="DD62" s="3"/>
      <c r="DE62" s="3"/>
      <c r="DF62" s="3"/>
      <c r="DG62" s="3"/>
      <c r="DH62" s="3"/>
      <c r="DI62" s="3"/>
      <c r="DJ62" s="3"/>
    </row>
    <row r="63" spans="93:114" x14ac:dyDescent="0.25">
      <c r="CO63" s="3"/>
      <c r="CP63" s="3"/>
      <c r="CQ63" s="3"/>
      <c r="CR63" s="3"/>
      <c r="CS63" s="3"/>
      <c r="CT63" s="3"/>
      <c r="CU63" s="3"/>
      <c r="CV63" s="3"/>
      <c r="CW63" s="3"/>
      <c r="CX63" s="3"/>
      <c r="CY63" s="3"/>
      <c r="CZ63" s="3"/>
      <c r="DA63" s="3"/>
      <c r="DB63" s="3"/>
      <c r="DC63" s="3"/>
      <c r="DD63" s="3"/>
      <c r="DE63" s="3"/>
      <c r="DF63" s="3"/>
      <c r="DG63" s="3"/>
      <c r="DH63" s="3"/>
      <c r="DI63" s="3"/>
      <c r="DJ63" s="3"/>
    </row>
    <row r="64" spans="93:114" x14ac:dyDescent="0.25">
      <c r="CO64" s="3"/>
      <c r="CP64" s="3"/>
      <c r="CQ64" s="3"/>
      <c r="CR64" s="3"/>
      <c r="CS64" s="3"/>
      <c r="CT64" s="3"/>
      <c r="CU64" s="3"/>
      <c r="CV64" s="3"/>
      <c r="CW64" s="3"/>
      <c r="CX64" s="3"/>
      <c r="CY64" s="3"/>
      <c r="CZ64" s="3"/>
      <c r="DA64" s="3"/>
      <c r="DB64" s="3"/>
      <c r="DC64" s="3"/>
      <c r="DD64" s="3"/>
      <c r="DE64" s="3"/>
      <c r="DF64" s="3"/>
      <c r="DG64" s="3"/>
      <c r="DH64" s="3"/>
      <c r="DI64" s="3"/>
      <c r="DJ64" s="3"/>
    </row>
    <row r="65" spans="86:114" x14ac:dyDescent="0.25">
      <c r="CO65" s="3"/>
      <c r="CP65" s="3"/>
      <c r="CQ65" s="3"/>
      <c r="CR65" s="3"/>
      <c r="CS65" s="3"/>
      <c r="CT65" s="3"/>
      <c r="CU65" s="3"/>
      <c r="CV65" s="3"/>
      <c r="CW65" s="3"/>
      <c r="CX65" s="3"/>
      <c r="CY65" s="3"/>
      <c r="CZ65" s="3"/>
      <c r="DA65" s="3"/>
      <c r="DB65" s="3"/>
      <c r="DC65" s="3"/>
      <c r="DD65" s="3"/>
      <c r="DE65" s="3"/>
      <c r="DF65" s="3"/>
      <c r="DG65" s="3"/>
      <c r="DH65" s="3"/>
      <c r="DI65" s="3"/>
      <c r="DJ65" s="3"/>
    </row>
    <row r="66" spans="86:114" x14ac:dyDescent="0.25">
      <c r="CO66" s="3"/>
      <c r="CP66" s="3"/>
      <c r="CQ66" s="3"/>
      <c r="CR66" s="3"/>
      <c r="CS66" s="3"/>
      <c r="CT66" s="3"/>
      <c r="CU66" s="3"/>
      <c r="CV66" s="3"/>
      <c r="CW66" s="3"/>
      <c r="CX66" s="3"/>
      <c r="CY66" s="3"/>
      <c r="CZ66" s="3"/>
      <c r="DA66" s="3"/>
      <c r="DB66" s="3"/>
      <c r="DC66" s="3"/>
      <c r="DD66" s="3"/>
      <c r="DE66" s="3"/>
      <c r="DF66" s="3"/>
      <c r="DG66" s="3"/>
      <c r="DH66" s="3"/>
      <c r="DI66" s="3"/>
      <c r="DJ66" s="3"/>
    </row>
    <row r="67" spans="86:114" x14ac:dyDescent="0.25">
      <c r="CO67" s="3"/>
      <c r="CP67" s="3"/>
      <c r="CQ67" s="3"/>
      <c r="CR67" s="3"/>
      <c r="CS67" s="3"/>
      <c r="CT67" s="3"/>
      <c r="CU67" s="3"/>
      <c r="CV67" s="3"/>
      <c r="CW67" s="3"/>
      <c r="CX67" s="3"/>
      <c r="CY67" s="3"/>
      <c r="CZ67" s="3"/>
      <c r="DA67" s="3"/>
      <c r="DB67" s="3"/>
      <c r="DC67" s="3"/>
      <c r="DD67" s="3"/>
      <c r="DE67" s="3"/>
      <c r="DF67" s="3"/>
      <c r="DG67" s="3"/>
      <c r="DH67" s="3"/>
      <c r="DI67" s="3"/>
      <c r="DJ67" s="3"/>
    </row>
    <row r="68" spans="86:114" x14ac:dyDescent="0.25">
      <c r="CH68" s="4"/>
      <c r="CI68" s="4"/>
      <c r="CJ68" s="4"/>
      <c r="CK68" s="4"/>
      <c r="CL68" s="4"/>
      <c r="CM68" s="4"/>
      <c r="CN68" s="4"/>
      <c r="DD68" s="3"/>
      <c r="DE68" s="3"/>
      <c r="DF68" s="3"/>
      <c r="DG68" s="3"/>
      <c r="DH68" s="3"/>
      <c r="DI68" s="3"/>
      <c r="DJ68" s="3"/>
    </row>
    <row r="69" spans="86:114" x14ac:dyDescent="0.25">
      <c r="CH69" s="4"/>
      <c r="CI69" s="4"/>
      <c r="CJ69" s="4"/>
      <c r="CK69" s="4"/>
      <c r="CL69" s="4"/>
      <c r="CM69" s="4"/>
      <c r="CN69" s="4"/>
      <c r="DD69" s="3"/>
      <c r="DE69" s="3"/>
      <c r="DF69" s="3"/>
      <c r="DG69" s="3"/>
      <c r="DH69" s="3"/>
      <c r="DI69" s="3"/>
      <c r="DJ69" s="3"/>
    </row>
    <row r="70" spans="86:114" x14ac:dyDescent="0.25">
      <c r="CH70" s="4"/>
      <c r="CI70" s="4"/>
      <c r="CJ70" s="4"/>
      <c r="CK70" s="4"/>
      <c r="CL70" s="4"/>
      <c r="CM70" s="4"/>
      <c r="CN70" s="4"/>
      <c r="DD70" s="3"/>
      <c r="DE70" s="3"/>
      <c r="DF70" s="3"/>
      <c r="DG70" s="3"/>
      <c r="DH70" s="3"/>
      <c r="DI70" s="3"/>
      <c r="DJ70" s="3"/>
    </row>
    <row r="71" spans="86:114" x14ac:dyDescent="0.25">
      <c r="CH71" s="4"/>
      <c r="CI71" s="4"/>
      <c r="CJ71" s="4"/>
      <c r="CK71" s="4"/>
      <c r="CL71" s="4"/>
      <c r="CM71" s="4"/>
      <c r="CN71" s="4"/>
      <c r="DD71" s="3"/>
      <c r="DE71" s="3"/>
      <c r="DF71" s="3"/>
      <c r="DG71" s="3"/>
      <c r="DH71" s="3"/>
      <c r="DI71" s="3"/>
      <c r="DJ71" s="3"/>
    </row>
    <row r="72" spans="86:114" x14ac:dyDescent="0.25">
      <c r="CH72" s="4"/>
      <c r="CI72" s="4"/>
      <c r="CJ72" s="4"/>
      <c r="CK72" s="4"/>
      <c r="CL72" s="4"/>
      <c r="CM72" s="4"/>
      <c r="CN72" s="4"/>
      <c r="DD72" s="3"/>
      <c r="DE72" s="3"/>
      <c r="DF72" s="3"/>
      <c r="DG72" s="3"/>
      <c r="DH72" s="3"/>
      <c r="DI72" s="3"/>
      <c r="DJ72" s="3"/>
    </row>
    <row r="73" spans="86:114" x14ac:dyDescent="0.25">
      <c r="CH73" s="4"/>
      <c r="CI73" s="4"/>
      <c r="CJ73" s="4"/>
      <c r="CK73" s="4"/>
      <c r="CL73" s="4"/>
      <c r="CM73" s="4"/>
      <c r="CN73" s="4"/>
      <c r="DD73" s="3"/>
      <c r="DE73" s="3"/>
      <c r="DF73" s="3"/>
      <c r="DG73" s="3"/>
      <c r="DH73" s="3"/>
      <c r="DI73" s="3"/>
      <c r="DJ73" s="3"/>
    </row>
    <row r="74" spans="86:114" x14ac:dyDescent="0.25">
      <c r="CH74" s="4"/>
      <c r="CI74" s="4"/>
      <c r="CJ74" s="4"/>
      <c r="CK74" s="4"/>
      <c r="CL74" s="4"/>
      <c r="CM74" s="4"/>
      <c r="CN74" s="4"/>
      <c r="DD74" s="3"/>
      <c r="DE74" s="3"/>
      <c r="DF74" s="3"/>
      <c r="DG74" s="3"/>
      <c r="DH74" s="3"/>
      <c r="DI74" s="3"/>
      <c r="DJ74" s="3"/>
    </row>
    <row r="75" spans="86:114" x14ac:dyDescent="0.25">
      <c r="CH75" s="4"/>
      <c r="CI75" s="4"/>
      <c r="CJ75" s="4"/>
      <c r="CK75" s="4"/>
      <c r="CL75" s="4"/>
      <c r="CM75" s="4"/>
      <c r="CN75" s="4"/>
      <c r="DD75" s="3"/>
      <c r="DE75" s="3"/>
      <c r="DF75" s="3"/>
      <c r="DG75" s="3"/>
      <c r="DH75" s="3"/>
      <c r="DI75" s="3"/>
      <c r="DJ75" s="3"/>
    </row>
    <row r="76" spans="86:114" x14ac:dyDescent="0.25">
      <c r="CH76" s="4"/>
      <c r="CI76" s="4"/>
      <c r="CJ76" s="4"/>
      <c r="CK76" s="4"/>
      <c r="CL76" s="4"/>
      <c r="CM76" s="4"/>
      <c r="CN76" s="4"/>
      <c r="DD76" s="3"/>
      <c r="DE76" s="3"/>
      <c r="DF76" s="3"/>
      <c r="DG76" s="3"/>
      <c r="DH76" s="3"/>
      <c r="DI76" s="3"/>
      <c r="DJ76" s="3"/>
    </row>
    <row r="77" spans="86:114" x14ac:dyDescent="0.25">
      <c r="CH77" s="4"/>
      <c r="CI77" s="4"/>
      <c r="CJ77" s="4"/>
      <c r="CK77" s="4"/>
      <c r="CL77" s="4"/>
      <c r="CM77" s="4"/>
      <c r="CN77" s="4"/>
      <c r="DD77" s="3"/>
      <c r="DE77" s="3"/>
      <c r="DF77" s="3"/>
      <c r="DG77" s="3"/>
      <c r="DH77" s="3"/>
      <c r="DI77" s="3"/>
      <c r="DJ77" s="3"/>
    </row>
    <row r="78" spans="86:114" x14ac:dyDescent="0.25">
      <c r="CH78" s="4"/>
      <c r="CI78" s="4"/>
      <c r="CJ78" s="4"/>
      <c r="CK78" s="4"/>
      <c r="CL78" s="4"/>
      <c r="CM78" s="4"/>
      <c r="CN78" s="4"/>
      <c r="DD78" s="3"/>
      <c r="DE78" s="3"/>
      <c r="DF78" s="3"/>
      <c r="DG78" s="3"/>
      <c r="DH78" s="3"/>
      <c r="DI78" s="3"/>
      <c r="DJ78" s="3"/>
    </row>
    <row r="79" spans="86:114" x14ac:dyDescent="0.25">
      <c r="CH79" s="4"/>
      <c r="CI79" s="4"/>
      <c r="CJ79" s="4"/>
      <c r="CK79" s="4"/>
      <c r="CL79" s="4"/>
      <c r="CM79" s="4"/>
      <c r="CN79" s="4"/>
      <c r="DD79" s="3"/>
      <c r="DE79" s="3"/>
      <c r="DF79" s="3"/>
      <c r="DG79" s="3"/>
      <c r="DH79" s="3"/>
      <c r="DI79" s="3"/>
      <c r="DJ79" s="3"/>
    </row>
    <row r="80" spans="86:114" x14ac:dyDescent="0.25">
      <c r="CH80" s="4"/>
      <c r="CI80" s="4"/>
      <c r="CJ80" s="4"/>
      <c r="CK80" s="4"/>
      <c r="CL80" s="4"/>
      <c r="CM80" s="4"/>
      <c r="CN80" s="4"/>
      <c r="DD80" s="3"/>
      <c r="DE80" s="3"/>
      <c r="DF80" s="3"/>
      <c r="DG80" s="3"/>
      <c r="DH80" s="3"/>
      <c r="DI80" s="3"/>
      <c r="DJ80" s="3"/>
    </row>
    <row r="81" spans="86:114" x14ac:dyDescent="0.25">
      <c r="CH81" s="4"/>
      <c r="CI81" s="4"/>
      <c r="CJ81" s="4"/>
      <c r="CK81" s="4"/>
      <c r="CL81" s="4"/>
      <c r="CM81" s="4"/>
      <c r="CN81" s="4"/>
      <c r="DD81" s="3"/>
      <c r="DE81" s="3"/>
      <c r="DF81" s="3"/>
      <c r="DG81" s="3"/>
      <c r="DH81" s="3"/>
      <c r="DI81" s="3"/>
      <c r="DJ81" s="3"/>
    </row>
    <row r="82" spans="86:114" x14ac:dyDescent="0.25">
      <c r="CH82" s="4"/>
      <c r="CI82" s="4"/>
      <c r="CJ82" s="4"/>
      <c r="CK82" s="4"/>
      <c r="CL82" s="4"/>
      <c r="CM82" s="4"/>
      <c r="CN82" s="4"/>
      <c r="DD82" s="3"/>
      <c r="DE82" s="3"/>
      <c r="DF82" s="3"/>
      <c r="DG82" s="3"/>
      <c r="DH82" s="3"/>
      <c r="DI82" s="3"/>
      <c r="DJ82" s="3"/>
    </row>
    <row r="83" spans="86:114" x14ac:dyDescent="0.25">
      <c r="CH83" s="4"/>
      <c r="CI83" s="4"/>
      <c r="CJ83" s="4"/>
      <c r="CK83" s="4"/>
      <c r="CL83" s="4"/>
      <c r="CM83" s="4"/>
      <c r="CN83" s="4"/>
      <c r="DD83" s="3"/>
      <c r="DE83" s="3"/>
      <c r="DF83" s="3"/>
      <c r="DG83" s="3"/>
      <c r="DH83" s="3"/>
      <c r="DI83" s="3"/>
      <c r="DJ83" s="3"/>
    </row>
    <row r="84" spans="86:114" x14ac:dyDescent="0.25">
      <c r="CH84" s="4"/>
      <c r="CI84" s="4"/>
      <c r="CJ84" s="4"/>
      <c r="CK84" s="4"/>
      <c r="CL84" s="4"/>
      <c r="CM84" s="4"/>
      <c r="CN84" s="4"/>
      <c r="DD84" s="3"/>
      <c r="DE84" s="3"/>
      <c r="DF84" s="3"/>
      <c r="DG84" s="3"/>
      <c r="DH84" s="3"/>
      <c r="DI84" s="3"/>
      <c r="DJ84" s="3"/>
    </row>
    <row r="85" spans="86:114" x14ac:dyDescent="0.25">
      <c r="CH85" s="4"/>
      <c r="CI85" s="4"/>
      <c r="CJ85" s="4"/>
      <c r="CK85" s="4"/>
      <c r="CL85" s="4"/>
      <c r="CM85" s="4"/>
      <c r="CN85" s="4"/>
      <c r="DD85" s="3"/>
      <c r="DE85" s="3"/>
      <c r="DF85" s="3"/>
      <c r="DG85" s="3"/>
      <c r="DH85" s="3"/>
      <c r="DI85" s="3"/>
      <c r="DJ85" s="3"/>
    </row>
    <row r="86" spans="86:114" x14ac:dyDescent="0.25">
      <c r="CH86" s="4"/>
      <c r="CI86" s="4"/>
      <c r="CJ86" s="4"/>
      <c r="CK86" s="4"/>
      <c r="CL86" s="4"/>
      <c r="CM86" s="4"/>
      <c r="CN86" s="4"/>
      <c r="DD86" s="3"/>
      <c r="DE86" s="3"/>
      <c r="DF86" s="3"/>
      <c r="DG86" s="3"/>
      <c r="DH86" s="3"/>
      <c r="DI86" s="3"/>
      <c r="DJ86" s="3"/>
    </row>
    <row r="87" spans="86:114" x14ac:dyDescent="0.25">
      <c r="CH87" s="4"/>
      <c r="CI87" s="4"/>
      <c r="CJ87" s="4"/>
      <c r="CK87" s="4"/>
      <c r="CL87" s="4"/>
      <c r="CM87" s="4"/>
      <c r="CN87" s="4"/>
      <c r="DD87" s="3"/>
      <c r="DE87" s="3"/>
      <c r="DF87" s="3"/>
      <c r="DG87" s="3"/>
      <c r="DH87" s="3"/>
      <c r="DI87" s="3"/>
      <c r="DJ87" s="3"/>
    </row>
    <row r="88" spans="86:114" x14ac:dyDescent="0.25">
      <c r="CH88" s="4"/>
      <c r="CI88" s="4"/>
      <c r="CJ88" s="4"/>
      <c r="CK88" s="4"/>
      <c r="CL88" s="4"/>
      <c r="CM88" s="4"/>
      <c r="CN88" s="4"/>
      <c r="DD88" s="3"/>
      <c r="DE88" s="3"/>
      <c r="DF88" s="3"/>
      <c r="DG88" s="3"/>
      <c r="DH88" s="3"/>
      <c r="DI88" s="3"/>
      <c r="DJ88" s="3"/>
    </row>
  </sheetData>
  <conditionalFormatting sqref="I42:I1048576">
    <cfRule type="cellIs" dxfId="96" priority="3" operator="greaterThan">
      <formula>0</formula>
    </cfRule>
    <cfRule type="cellIs" dxfId="95" priority="4" operator="lessThan">
      <formula>0</formula>
    </cfRule>
  </conditionalFormatting>
  <pageMargins left="0.7" right="0.7" top="0.75" bottom="0.75" header="0.3" footer="0.3"/>
  <pageSetup paperSize="8" scale="65" orientation="landscape"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2</vt:i4>
      </vt:variant>
    </vt:vector>
  </HeadingPairs>
  <TitlesOfParts>
    <vt:vector size="4" baseType="lpstr">
      <vt:lpstr>Feuil1</vt:lpstr>
      <vt:lpstr>Reprog (en cours)</vt:lpstr>
      <vt:lpstr>Feuil1!Impression_des_titres</vt:lpstr>
      <vt:lpstr>Feuil1!Zone_d_impression</vt:lpstr>
    </vt:vector>
  </TitlesOfParts>
  <Company>cra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pe.melac</dc:creator>
  <cp:lastModifiedBy>p.coste</cp:lastModifiedBy>
  <cp:lastPrinted>2017-07-12T13:30:25Z</cp:lastPrinted>
  <dcterms:created xsi:type="dcterms:W3CDTF">2016-01-13T16:44:12Z</dcterms:created>
  <dcterms:modified xsi:type="dcterms:W3CDTF">2017-08-09T12:17:44Z</dcterms:modified>
</cp:coreProperties>
</file>